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AMPL.PRES.7. FINAL\III. AMPLIACION PRESUPUESTAL N°07\ANEXOS\DESAGREGADO DE COSTOS INDIRECTOS\"/>
    </mc:Choice>
  </mc:AlternateContent>
  <xr:revisionPtr revIDLastSave="0" documentId="13_ncr:1_{21BD6B71-4735-4973-A52E-89961009FD6C}" xr6:coauthVersionLast="47" xr6:coauthVersionMax="47" xr10:uidLastSave="{00000000-0000-0000-0000-000000000000}"/>
  <bookViews>
    <workbookView xWindow="-108" yWindow="-108" windowWidth="23256" windowHeight="12456" tabRatio="655" firstSheet="1" activeTab="1" xr2:uid="{00000000-000D-0000-FFFF-FFFF00000000}"/>
  </bookViews>
  <sheets>
    <sheet name="P. GENERAL" sheetId="47" state="hidden" r:id="rId1"/>
    <sheet name="CONSOLIDADO" sheetId="25" r:id="rId2"/>
    <sheet name="Exp.Téc. " sheetId="22" state="hidden" r:id="rId3"/>
    <sheet name="C.D." sheetId="44" state="hidden" r:id="rId4"/>
    <sheet name="G.General" sheetId="11" r:id="rId5"/>
    <sheet name="G. SUPERVISION" sheetId="46" r:id="rId6"/>
    <sheet name="Supervision" sheetId="12" state="hidden" r:id="rId7"/>
    <sheet name="Capacitacion Social" sheetId="21" state="hidden" r:id="rId8"/>
    <sheet name="GESTION DE PROYECTO" sheetId="49" r:id="rId9"/>
  </sheets>
  <definedNames>
    <definedName name="_xlnm._FilterDatabase" localSheetId="3" hidden="1">'C.D.'!$B$35:$G$43</definedName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5" hidden="1">'G. SUPERVISION'!$B$43:$G$90</definedName>
    <definedName name="_xlnm._FilterDatabase" localSheetId="4" hidden="1">G.General!$B$42:$G$117</definedName>
    <definedName name="_xlnm._FilterDatabase" localSheetId="6" hidden="1">Supervision!$B$35:$G$153</definedName>
    <definedName name="´ññ" localSheetId="3">#REF!</definedName>
    <definedName name="´ññ" localSheetId="7">#REF!</definedName>
    <definedName name="´ññ" localSheetId="2">#REF!</definedName>
    <definedName name="´ññ" localSheetId="0">#REF!</definedName>
    <definedName name="´ññ">#REF!</definedName>
    <definedName name="_xlnm.Print_Area" localSheetId="3">'C.D.'!$A$1:$H$600</definedName>
    <definedName name="_xlnm.Print_Area" localSheetId="7">'Capacitacion Social'!$A$1:$G$200</definedName>
    <definedName name="_xlnm.Print_Area" localSheetId="1">CONSOLIDADO!$B$1:$G$30</definedName>
    <definedName name="_xlnm.Print_Area" localSheetId="2">'Exp.Téc. '!$A$1:$H$180</definedName>
    <definedName name="_xlnm.Print_Area" localSheetId="5">'G. SUPERVISION'!$A$1:$H$225</definedName>
    <definedName name="_xlnm.Print_Area" localSheetId="4">G.General!$A$1:$H$310</definedName>
    <definedName name="_xlnm.Print_Area" localSheetId="8">'GESTION DE PROYECTO'!$A$1:$H$162</definedName>
    <definedName name="_xlnm.Print_Area" localSheetId="0">'P. GENERAL'!$B$1:$G$30</definedName>
    <definedName name="_xlnm.Print_Area" localSheetId="6">Supervision!$A$1:$H$256</definedName>
    <definedName name="BAJO_URUBAMBA" localSheetId="3">#REF!</definedName>
    <definedName name="BAJO_URUBAMBA" localSheetId="0">#REF!</definedName>
    <definedName name="BAJO_URUBAMBA">#REF!</definedName>
    <definedName name="_xlnm.Database" localSheetId="3">#REF!</definedName>
    <definedName name="_xlnm.Database" localSheetId="0">#REF!</definedName>
    <definedName name="_xlnm.Database">#REF!</definedName>
    <definedName name="BuiltIn_Print_Area" localSheetId="3">#REF!</definedName>
    <definedName name="BuiltIn_Print_Area" localSheetId="7">#REF!</definedName>
    <definedName name="BuiltIn_Print_Area" localSheetId="2">#REF!</definedName>
    <definedName name="BuiltIn_Print_Area" localSheetId="0">#REF!</definedName>
    <definedName name="BuiltIn_Print_Area">#REF!</definedName>
    <definedName name="BuiltIn_Print_Area___0" localSheetId="3">#REF!</definedName>
    <definedName name="BuiltIn_Print_Area___0" localSheetId="7">#REF!</definedName>
    <definedName name="BuiltIn_Print_Area___0" localSheetId="2">#REF!</definedName>
    <definedName name="BuiltIn_Print_Area___0" localSheetId="0">#REF!</definedName>
    <definedName name="BuiltIn_Print_Area___0">#REF!</definedName>
    <definedName name="ECHARATI" localSheetId="3">#REF!</definedName>
    <definedName name="ECHARATI" localSheetId="0">#REF!</definedName>
    <definedName name="ECHARATI">#REF!</definedName>
    <definedName name="KITENI" localSheetId="3">#REF!</definedName>
    <definedName name="KITENI" localSheetId="0">#REF!</definedName>
    <definedName name="KITENI">#REF!</definedName>
    <definedName name="KK" localSheetId="3">#REF!</definedName>
    <definedName name="KK" localSheetId="0">#REF!</definedName>
    <definedName name="KK">#REF!</definedName>
    <definedName name="s" localSheetId="3">#REF!</definedName>
    <definedName name="s" localSheetId="7">#REF!</definedName>
    <definedName name="s" localSheetId="2">#REF!</definedName>
    <definedName name="s" localSheetId="0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25" l="1"/>
  <c r="J11" i="25"/>
  <c r="J12" i="25" s="1"/>
  <c r="G157" i="49" l="1"/>
  <c r="G156" i="49"/>
  <c r="G155" i="49"/>
  <c r="G144" i="49"/>
  <c r="G143" i="49"/>
  <c r="G138" i="49"/>
  <c r="G139" i="49" s="1"/>
  <c r="H135" i="49" s="1"/>
  <c r="G129" i="49"/>
  <c r="G128" i="49"/>
  <c r="G127" i="49"/>
  <c r="G126" i="49"/>
  <c r="G125" i="49"/>
  <c r="G124" i="49"/>
  <c r="G123" i="49"/>
  <c r="G122" i="49"/>
  <c r="G121" i="49"/>
  <c r="G120" i="49"/>
  <c r="G112" i="49"/>
  <c r="G111" i="49"/>
  <c r="G103" i="49"/>
  <c r="G104" i="49" s="1"/>
  <c r="H100" i="49" s="1"/>
  <c r="H98" i="49" s="1"/>
  <c r="E93" i="49"/>
  <c r="D93" i="49"/>
  <c r="C93" i="49"/>
  <c r="B93" i="49"/>
  <c r="E92" i="49"/>
  <c r="F92" i="49" s="1"/>
  <c r="D92" i="49"/>
  <c r="C92" i="49"/>
  <c r="B92" i="49"/>
  <c r="D91" i="49"/>
  <c r="C91" i="49"/>
  <c r="F82" i="49"/>
  <c r="E82" i="49"/>
  <c r="D82" i="49"/>
  <c r="C82" i="49"/>
  <c r="B82" i="49"/>
  <c r="F81" i="49"/>
  <c r="F61" i="49" s="1"/>
  <c r="E81" i="49"/>
  <c r="D81" i="49"/>
  <c r="C81" i="49"/>
  <c r="B81" i="49"/>
  <c r="D80" i="49"/>
  <c r="C80" i="49"/>
  <c r="F73" i="49"/>
  <c r="E73" i="49"/>
  <c r="C73" i="49"/>
  <c r="B73" i="49"/>
  <c r="F72" i="49"/>
  <c r="E72" i="49"/>
  <c r="C72" i="49"/>
  <c r="B72" i="49"/>
  <c r="F62" i="49"/>
  <c r="E62" i="49"/>
  <c r="D62" i="49"/>
  <c r="D73" i="49" s="1"/>
  <c r="C62" i="49"/>
  <c r="B62" i="49"/>
  <c r="E61" i="49"/>
  <c r="D61" i="49"/>
  <c r="D72" i="49" s="1"/>
  <c r="C61" i="49"/>
  <c r="B61" i="49"/>
  <c r="F52" i="49"/>
  <c r="E52" i="49"/>
  <c r="D52" i="49"/>
  <c r="C52" i="49"/>
  <c r="B52" i="49"/>
  <c r="E51" i="49"/>
  <c r="D51" i="49"/>
  <c r="C51" i="49"/>
  <c r="B51" i="49"/>
  <c r="D50" i="49"/>
  <c r="D60" i="49" s="1"/>
  <c r="D71" i="49" s="1"/>
  <c r="G40" i="49"/>
  <c r="G39" i="49"/>
  <c r="H16" i="49"/>
  <c r="E129" i="46"/>
  <c r="C70" i="46"/>
  <c r="C113" i="46"/>
  <c r="C114" i="46"/>
  <c r="C115" i="46"/>
  <c r="C116" i="46"/>
  <c r="F114" i="46"/>
  <c r="E64" i="46"/>
  <c r="E78" i="46" s="1"/>
  <c r="E95" i="46" s="1"/>
  <c r="E110" i="46" s="1"/>
  <c r="E65" i="46"/>
  <c r="E79" i="46" s="1"/>
  <c r="E96" i="46" s="1"/>
  <c r="E111" i="46" s="1"/>
  <c r="G7" i="46"/>
  <c r="F7" i="46"/>
  <c r="E8" i="46"/>
  <c r="C8" i="46"/>
  <c r="C7" i="46"/>
  <c r="C6" i="46"/>
  <c r="C5" i="46"/>
  <c r="C4" i="46"/>
  <c r="B5" i="46"/>
  <c r="B6" i="46"/>
  <c r="B4" i="46"/>
  <c r="G52" i="49" l="1"/>
  <c r="G92" i="49"/>
  <c r="G41" i="49"/>
  <c r="H32" i="49" s="1"/>
  <c r="G73" i="49"/>
  <c r="G82" i="49"/>
  <c r="F93" i="49"/>
  <c r="G93" i="49" s="1"/>
  <c r="G158" i="49"/>
  <c r="H150" i="49" s="1"/>
  <c r="G146" i="49"/>
  <c r="H141" i="49" s="1"/>
  <c r="H133" i="49" s="1"/>
  <c r="H15" i="49" s="1"/>
  <c r="G130" i="49"/>
  <c r="H117" i="49" s="1"/>
  <c r="H115" i="49" s="1"/>
  <c r="G113" i="49"/>
  <c r="H108" i="49" s="1"/>
  <c r="H106" i="49" s="1"/>
  <c r="G62" i="49"/>
  <c r="G51" i="49"/>
  <c r="G53" i="49" s="1"/>
  <c r="G61" i="49"/>
  <c r="G94" i="49"/>
  <c r="H87" i="49" s="1"/>
  <c r="H85" i="49" s="1"/>
  <c r="G72" i="49"/>
  <c r="G74" i="49" s="1"/>
  <c r="G81" i="49"/>
  <c r="G83" i="49" s="1"/>
  <c r="F51" i="49"/>
  <c r="H96" i="49" l="1"/>
  <c r="H14" i="49" s="1"/>
  <c r="G63" i="49"/>
  <c r="H65" i="49"/>
  <c r="H44" i="49"/>
  <c r="H30" i="49" l="1"/>
  <c r="H13" i="49" s="1"/>
  <c r="H17" i="49" s="1"/>
  <c r="H161" i="49" s="1"/>
  <c r="G22" i="25" s="1"/>
  <c r="E107" i="11"/>
  <c r="E109" i="11"/>
  <c r="E111" i="11"/>
  <c r="E112" i="11"/>
  <c r="I161" i="49" l="1"/>
  <c r="J15" i="25"/>
  <c r="G17" i="25" l="1"/>
  <c r="I14" i="25"/>
  <c r="I24" i="25" s="1"/>
  <c r="I15" i="25"/>
  <c r="I25" i="25" s="1"/>
  <c r="E99" i="46"/>
  <c r="D7" i="11" l="1"/>
  <c r="E7" i="46" s="1"/>
  <c r="J310" i="11"/>
  <c r="M310" i="11" s="1"/>
  <c r="K224" i="46"/>
  <c r="E66" i="46"/>
  <c r="E80" i="46" s="1"/>
  <c r="E97" i="46" s="1"/>
  <c r="E112" i="46" s="1"/>
  <c r="E71" i="46"/>
  <c r="C69" i="46" l="1"/>
  <c r="E183" i="11" l="1"/>
  <c r="C129" i="46" l="1"/>
  <c r="D129" i="46"/>
  <c r="C130" i="46"/>
  <c r="D130" i="46"/>
  <c r="E130" i="46"/>
  <c r="C131" i="46"/>
  <c r="D131" i="46"/>
  <c r="E131" i="46"/>
  <c r="C132" i="46"/>
  <c r="D132" i="46"/>
  <c r="E132" i="46"/>
  <c r="C133" i="46"/>
  <c r="D133" i="46"/>
  <c r="E133" i="46"/>
  <c r="C112" i="46"/>
  <c r="D112" i="46"/>
  <c r="F112" i="46"/>
  <c r="F80" i="46" s="1"/>
  <c r="D113" i="46"/>
  <c r="E113" i="46"/>
  <c r="F113" i="46"/>
  <c r="F67" i="46" s="1"/>
  <c r="D114" i="46"/>
  <c r="E114" i="46"/>
  <c r="G114" i="46" s="1"/>
  <c r="F82" i="46"/>
  <c r="D115" i="46"/>
  <c r="E115" i="46"/>
  <c r="F115" i="46"/>
  <c r="F83" i="46" s="1"/>
  <c r="D116" i="46"/>
  <c r="E116" i="46"/>
  <c r="F116" i="46"/>
  <c r="C96" i="46"/>
  <c r="D96" i="46"/>
  <c r="F96" i="46"/>
  <c r="C97" i="46"/>
  <c r="D97" i="46"/>
  <c r="F97" i="46"/>
  <c r="C98" i="46"/>
  <c r="D98" i="46"/>
  <c r="E98" i="46"/>
  <c r="F98" i="46"/>
  <c r="C99" i="46"/>
  <c r="D99" i="46"/>
  <c r="F99" i="46"/>
  <c r="C100" i="46"/>
  <c r="D100" i="46"/>
  <c r="E100" i="46"/>
  <c r="F100" i="46"/>
  <c r="C101" i="46"/>
  <c r="D101" i="46"/>
  <c r="E101" i="46"/>
  <c r="F101" i="46"/>
  <c r="C102" i="46"/>
  <c r="D102" i="46"/>
  <c r="E102" i="46"/>
  <c r="F102" i="46"/>
  <c r="C80" i="46"/>
  <c r="D80" i="46"/>
  <c r="C81" i="46"/>
  <c r="D81" i="46"/>
  <c r="E81" i="46"/>
  <c r="C82" i="46"/>
  <c r="D82" i="46"/>
  <c r="E82" i="46"/>
  <c r="C83" i="46"/>
  <c r="D83" i="46"/>
  <c r="E83" i="46"/>
  <c r="C84" i="46"/>
  <c r="D84" i="46"/>
  <c r="E84" i="46"/>
  <c r="C85" i="46"/>
  <c r="D85" i="46"/>
  <c r="E85" i="46"/>
  <c r="C65" i="46"/>
  <c r="D65" i="46"/>
  <c r="C66" i="46"/>
  <c r="D66" i="46"/>
  <c r="C67" i="46"/>
  <c r="D67" i="46"/>
  <c r="E67" i="46"/>
  <c r="D68" i="46"/>
  <c r="E68" i="46"/>
  <c r="D69" i="46"/>
  <c r="E69" i="46"/>
  <c r="D70" i="46"/>
  <c r="E70" i="46"/>
  <c r="C71" i="46"/>
  <c r="D71" i="46"/>
  <c r="G48" i="46"/>
  <c r="G49" i="46"/>
  <c r="G50" i="46"/>
  <c r="G51" i="46"/>
  <c r="G52" i="46"/>
  <c r="G113" i="46" l="1"/>
  <c r="G115" i="46"/>
  <c r="F84" i="46"/>
  <c r="G116" i="46"/>
  <c r="F129" i="46"/>
  <c r="G129" i="46" s="1"/>
  <c r="F133" i="46"/>
  <c r="G133" i="46" s="1"/>
  <c r="F68" i="46"/>
  <c r="G68" i="46" s="1"/>
  <c r="F70" i="46"/>
  <c r="G70" i="46" s="1"/>
  <c r="G101" i="46"/>
  <c r="G102" i="46"/>
  <c r="G96" i="46"/>
  <c r="G83" i="46"/>
  <c r="G97" i="46"/>
  <c r="F130" i="46"/>
  <c r="G130" i="46" s="1"/>
  <c r="G100" i="46"/>
  <c r="F132" i="46"/>
  <c r="G132" i="46" s="1"/>
  <c r="F69" i="46"/>
  <c r="G69" i="46" s="1"/>
  <c r="F66" i="46"/>
  <c r="G66" i="46" s="1"/>
  <c r="G112" i="46"/>
  <c r="G84" i="46"/>
  <c r="G99" i="46"/>
  <c r="G98" i="46"/>
  <c r="F131" i="46"/>
  <c r="G131" i="46" s="1"/>
  <c r="G67" i="46"/>
  <c r="G82" i="46"/>
  <c r="G80" i="46"/>
  <c r="F81" i="46"/>
  <c r="G81" i="46" s="1"/>
  <c r="E179" i="11"/>
  <c r="G213" i="46" l="1"/>
  <c r="G212" i="46"/>
  <c r="G214" i="46"/>
  <c r="C128" i="46"/>
  <c r="D128" i="46"/>
  <c r="E128" i="46"/>
  <c r="C134" i="46"/>
  <c r="D134" i="46"/>
  <c r="E134" i="46"/>
  <c r="C111" i="46"/>
  <c r="D111" i="46"/>
  <c r="F111" i="46"/>
  <c r="F65" i="46" s="1"/>
  <c r="G65" i="46" s="1"/>
  <c r="C117" i="46"/>
  <c r="D117" i="46"/>
  <c r="E117" i="46"/>
  <c r="F117" i="46"/>
  <c r="C79" i="46"/>
  <c r="D79" i="46"/>
  <c r="G47" i="46"/>
  <c r="G33" i="46"/>
  <c r="G34" i="46" s="1"/>
  <c r="H29" i="46" s="1"/>
  <c r="H27" i="46" s="1"/>
  <c r="H25" i="46" s="1"/>
  <c r="H11" i="46" s="1"/>
  <c r="G212" i="11"/>
  <c r="G211" i="11"/>
  <c r="G33" i="11"/>
  <c r="G34" i="11" s="1"/>
  <c r="H29" i="11" s="1"/>
  <c r="H27" i="11" s="1"/>
  <c r="H25" i="11" s="1"/>
  <c r="H11" i="11" s="1"/>
  <c r="G280" i="11"/>
  <c r="G279" i="11"/>
  <c r="G278" i="11"/>
  <c r="G300" i="11"/>
  <c r="G299" i="11"/>
  <c r="G298" i="11"/>
  <c r="G294" i="11"/>
  <c r="G297" i="11"/>
  <c r="G296" i="11"/>
  <c r="G229" i="11"/>
  <c r="G295" i="11"/>
  <c r="C172" i="11"/>
  <c r="D172" i="11"/>
  <c r="E172" i="11"/>
  <c r="C173" i="11"/>
  <c r="D173" i="11"/>
  <c r="E173" i="11"/>
  <c r="C174" i="11"/>
  <c r="D174" i="11"/>
  <c r="E174" i="11"/>
  <c r="C175" i="11"/>
  <c r="D175" i="11"/>
  <c r="E175" i="11"/>
  <c r="C176" i="11"/>
  <c r="D176" i="11"/>
  <c r="E176" i="11"/>
  <c r="C177" i="11"/>
  <c r="D177" i="11"/>
  <c r="E177" i="11"/>
  <c r="C178" i="11"/>
  <c r="D178" i="11"/>
  <c r="E178" i="11"/>
  <c r="C179" i="11"/>
  <c r="D179" i="11"/>
  <c r="C180" i="11"/>
  <c r="D180" i="11"/>
  <c r="E180" i="11"/>
  <c r="C181" i="11"/>
  <c r="D181" i="11"/>
  <c r="E181" i="11"/>
  <c r="C182" i="11"/>
  <c r="D182" i="11"/>
  <c r="E182" i="11"/>
  <c r="C183" i="11"/>
  <c r="D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46" i="11"/>
  <c r="D146" i="11"/>
  <c r="E146" i="11"/>
  <c r="F146" i="11"/>
  <c r="F96" i="11" s="1"/>
  <c r="C147" i="11"/>
  <c r="D147" i="11"/>
  <c r="E147" i="11"/>
  <c r="F147" i="11"/>
  <c r="F97" i="11" s="1"/>
  <c r="C148" i="11"/>
  <c r="D148" i="11"/>
  <c r="E148" i="11"/>
  <c r="F148" i="11"/>
  <c r="F98" i="11" s="1"/>
  <c r="C149" i="11"/>
  <c r="D149" i="11"/>
  <c r="E149" i="11"/>
  <c r="F149" i="11"/>
  <c r="F99" i="11" s="1"/>
  <c r="C150" i="11"/>
  <c r="D150" i="11"/>
  <c r="E150" i="11"/>
  <c r="F150" i="11"/>
  <c r="C151" i="11"/>
  <c r="D151" i="11"/>
  <c r="E151" i="11"/>
  <c r="F151" i="11"/>
  <c r="F101" i="11" s="1"/>
  <c r="C152" i="11"/>
  <c r="D152" i="11"/>
  <c r="E152" i="11"/>
  <c r="F152" i="11"/>
  <c r="F102" i="11" s="1"/>
  <c r="C153" i="11"/>
  <c r="D153" i="11"/>
  <c r="E153" i="11"/>
  <c r="F153" i="11"/>
  <c r="F103" i="11" s="1"/>
  <c r="C154" i="11"/>
  <c r="D154" i="11"/>
  <c r="E154" i="11"/>
  <c r="F154" i="11"/>
  <c r="F104" i="11" s="1"/>
  <c r="C155" i="11"/>
  <c r="D155" i="11"/>
  <c r="E155" i="11"/>
  <c r="F155" i="11"/>
  <c r="F105" i="11" s="1"/>
  <c r="C156" i="11"/>
  <c r="D156" i="11"/>
  <c r="E156" i="11"/>
  <c r="F156" i="11"/>
  <c r="F106" i="11" s="1"/>
  <c r="C157" i="11"/>
  <c r="D157" i="11"/>
  <c r="E157" i="11"/>
  <c r="F157" i="11"/>
  <c r="F107" i="11" s="1"/>
  <c r="C158" i="11"/>
  <c r="D158" i="11"/>
  <c r="E158" i="11"/>
  <c r="F158" i="11"/>
  <c r="C159" i="11"/>
  <c r="D159" i="11"/>
  <c r="E159" i="11"/>
  <c r="F159" i="11"/>
  <c r="C160" i="11"/>
  <c r="D160" i="11"/>
  <c r="E160" i="11"/>
  <c r="F160" i="11"/>
  <c r="C161" i="11"/>
  <c r="D161" i="11"/>
  <c r="E161" i="11"/>
  <c r="F161" i="11"/>
  <c r="C162" i="11"/>
  <c r="D162" i="11"/>
  <c r="E162" i="11"/>
  <c r="F162" i="11"/>
  <c r="F112" i="11" s="1"/>
  <c r="C122" i="11"/>
  <c r="D122" i="11"/>
  <c r="E122" i="11"/>
  <c r="F122" i="11"/>
  <c r="C123" i="11"/>
  <c r="D123" i="11"/>
  <c r="E123" i="11"/>
  <c r="F123" i="11"/>
  <c r="C124" i="11"/>
  <c r="D124" i="11"/>
  <c r="E124" i="11"/>
  <c r="F124" i="11"/>
  <c r="C125" i="11"/>
  <c r="D125" i="11"/>
  <c r="E125" i="11"/>
  <c r="F125" i="11"/>
  <c r="C126" i="11"/>
  <c r="D126" i="11"/>
  <c r="E126" i="11"/>
  <c r="F126" i="11"/>
  <c r="C127" i="11"/>
  <c r="D127" i="11"/>
  <c r="E127" i="11"/>
  <c r="F127" i="11"/>
  <c r="C128" i="11"/>
  <c r="D128" i="11"/>
  <c r="E128" i="11"/>
  <c r="F128" i="11"/>
  <c r="C129" i="11"/>
  <c r="D129" i="11"/>
  <c r="E129" i="11"/>
  <c r="F129" i="11"/>
  <c r="C130" i="11"/>
  <c r="D130" i="11"/>
  <c r="E130" i="11"/>
  <c r="F130" i="11"/>
  <c r="C131" i="11"/>
  <c r="D131" i="11"/>
  <c r="E131" i="11"/>
  <c r="F131" i="11"/>
  <c r="C132" i="11"/>
  <c r="D132" i="11"/>
  <c r="E132" i="11"/>
  <c r="F132" i="11"/>
  <c r="C133" i="11"/>
  <c r="D133" i="11"/>
  <c r="E133" i="11"/>
  <c r="F133" i="11"/>
  <c r="C134" i="11"/>
  <c r="D134" i="11"/>
  <c r="E134" i="11"/>
  <c r="F134" i="11"/>
  <c r="C135" i="11"/>
  <c r="D135" i="11"/>
  <c r="E135" i="11"/>
  <c r="F135" i="11"/>
  <c r="C136" i="11"/>
  <c r="D136" i="11"/>
  <c r="E136" i="11"/>
  <c r="F136" i="11"/>
  <c r="C137" i="11"/>
  <c r="D137" i="11"/>
  <c r="E137" i="11"/>
  <c r="F137" i="11"/>
  <c r="C138" i="11"/>
  <c r="D138" i="11"/>
  <c r="E138" i="11"/>
  <c r="F138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C108" i="11"/>
  <c r="D108" i="11"/>
  <c r="E108" i="11"/>
  <c r="C109" i="11"/>
  <c r="D109" i="11"/>
  <c r="C110" i="11"/>
  <c r="D110" i="11"/>
  <c r="E110" i="11"/>
  <c r="C111" i="11"/>
  <c r="D111" i="11"/>
  <c r="C112" i="11"/>
  <c r="D112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G51" i="11"/>
  <c r="G52" i="11"/>
  <c r="G53" i="11"/>
  <c r="G54" i="11"/>
  <c r="G55" i="11"/>
  <c r="G56" i="11"/>
  <c r="G57" i="11"/>
  <c r="G58" i="11"/>
  <c r="G263" i="11"/>
  <c r="G222" i="11"/>
  <c r="G223" i="11"/>
  <c r="F85" i="11" l="1"/>
  <c r="F109" i="11"/>
  <c r="F86" i="11"/>
  <c r="F110" i="11"/>
  <c r="G110" i="11" s="1"/>
  <c r="F87" i="11"/>
  <c r="G87" i="11" s="1"/>
  <c r="F111" i="11"/>
  <c r="G111" i="11" s="1"/>
  <c r="F84" i="11"/>
  <c r="G84" i="11" s="1"/>
  <c r="F108" i="11"/>
  <c r="G117" i="46"/>
  <c r="F76" i="11"/>
  <c r="G76" i="11" s="1"/>
  <c r="F100" i="11"/>
  <c r="G100" i="11" s="1"/>
  <c r="F82" i="11"/>
  <c r="G82" i="11" s="1"/>
  <c r="F128" i="46"/>
  <c r="G128" i="46" s="1"/>
  <c r="F78" i="11"/>
  <c r="G78" i="11" s="1"/>
  <c r="F80" i="11"/>
  <c r="G80" i="11" s="1"/>
  <c r="F188" i="11"/>
  <c r="G188" i="11" s="1"/>
  <c r="G281" i="11"/>
  <c r="H275" i="11" s="1"/>
  <c r="G131" i="11"/>
  <c r="G146" i="11"/>
  <c r="F172" i="11"/>
  <c r="G172" i="11" s="1"/>
  <c r="F79" i="46"/>
  <c r="G79" i="46" s="1"/>
  <c r="F71" i="46"/>
  <c r="G71" i="46" s="1"/>
  <c r="F85" i="46"/>
  <c r="G85" i="46" s="1"/>
  <c r="G111" i="46"/>
  <c r="F134" i="46"/>
  <c r="G134" i="46" s="1"/>
  <c r="G103" i="11"/>
  <c r="G147" i="11"/>
  <c r="F185" i="11"/>
  <c r="G185" i="11" s="1"/>
  <c r="F177" i="11"/>
  <c r="G177" i="11" s="1"/>
  <c r="F181" i="11"/>
  <c r="G181" i="11" s="1"/>
  <c r="G158" i="11"/>
  <c r="F184" i="11"/>
  <c r="G184" i="11" s="1"/>
  <c r="G154" i="11"/>
  <c r="F180" i="11"/>
  <c r="G180" i="11" s="1"/>
  <c r="G138" i="11"/>
  <c r="G136" i="11"/>
  <c r="F178" i="11"/>
  <c r="G178" i="11" s="1"/>
  <c r="G130" i="11"/>
  <c r="G128" i="11"/>
  <c r="G161" i="11"/>
  <c r="F79" i="11"/>
  <c r="G79" i="11" s="1"/>
  <c r="F77" i="11"/>
  <c r="G77" i="11" s="1"/>
  <c r="F75" i="11"/>
  <c r="G75" i="11" s="1"/>
  <c r="G125" i="11"/>
  <c r="G129" i="11"/>
  <c r="G123" i="11"/>
  <c r="G85" i="11"/>
  <c r="G155" i="11"/>
  <c r="F186" i="11"/>
  <c r="G186" i="11" s="1"/>
  <c r="F176" i="11"/>
  <c r="G176" i="11" s="1"/>
  <c r="G109" i="11"/>
  <c r="F83" i="11"/>
  <c r="G83" i="11" s="1"/>
  <c r="G133" i="11"/>
  <c r="G122" i="11"/>
  <c r="G149" i="11"/>
  <c r="G97" i="11"/>
  <c r="F179" i="11"/>
  <c r="G179" i="11" s="1"/>
  <c r="F174" i="11"/>
  <c r="G174" i="11" s="1"/>
  <c r="G105" i="11"/>
  <c r="G159" i="11"/>
  <c r="G157" i="11"/>
  <c r="G137" i="11"/>
  <c r="G135" i="11"/>
  <c r="G153" i="11"/>
  <c r="G151" i="11"/>
  <c r="G108" i="11"/>
  <c r="G134" i="11"/>
  <c r="G127" i="11"/>
  <c r="G160" i="11"/>
  <c r="G150" i="11"/>
  <c r="G148" i="11"/>
  <c r="F183" i="11"/>
  <c r="G183" i="11" s="1"/>
  <c r="F173" i="11"/>
  <c r="G173" i="11" s="1"/>
  <c r="G132" i="11"/>
  <c r="G126" i="11"/>
  <c r="G162" i="11"/>
  <c r="G152" i="11"/>
  <c r="G124" i="11"/>
  <c r="G156" i="11"/>
  <c r="F187" i="11"/>
  <c r="G187" i="11" s="1"/>
  <c r="F182" i="11"/>
  <c r="G182" i="11" s="1"/>
  <c r="F175" i="11"/>
  <c r="G175" i="11" s="1"/>
  <c r="G112" i="11"/>
  <c r="F74" i="11"/>
  <c r="G74" i="11" s="1"/>
  <c r="F72" i="11"/>
  <c r="G72" i="11" s="1"/>
  <c r="G98" i="11"/>
  <c r="G104" i="11"/>
  <c r="G86" i="11"/>
  <c r="F81" i="11"/>
  <c r="G81" i="11" s="1"/>
  <c r="G102" i="11"/>
  <c r="G96" i="11"/>
  <c r="F88" i="11"/>
  <c r="G88" i="11" s="1"/>
  <c r="F73" i="11"/>
  <c r="G73" i="11" s="1"/>
  <c r="G107" i="11"/>
  <c r="G106" i="11"/>
  <c r="G101" i="11"/>
  <c r="G99" i="11"/>
  <c r="D145" i="11"/>
  <c r="G46" i="11"/>
  <c r="G47" i="11"/>
  <c r="G48" i="11"/>
  <c r="G49" i="11"/>
  <c r="G50" i="11"/>
  <c r="G59" i="11"/>
  <c r="G60" i="11"/>
  <c r="G61" i="11"/>
  <c r="G211" i="46" l="1"/>
  <c r="G291" i="11"/>
  <c r="G292" i="11"/>
  <c r="G257" i="11"/>
  <c r="G62" i="11"/>
  <c r="G215" i="46" l="1"/>
  <c r="H208" i="46" s="1"/>
  <c r="U550" i="44"/>
  <c r="G550" i="44" s="1"/>
  <c r="H47" i="44" s="1"/>
  <c r="X550" i="44"/>
  <c r="U591" i="44"/>
  <c r="G596" i="44" s="1"/>
  <c r="H553" i="44" s="1"/>
  <c r="B589" i="44"/>
  <c r="D589" i="44"/>
  <c r="E589" i="44"/>
  <c r="F589" i="44"/>
  <c r="G589" i="44"/>
  <c r="D583" i="44"/>
  <c r="E583" i="44"/>
  <c r="F583" i="44"/>
  <c r="G583" i="44"/>
  <c r="D584" i="44"/>
  <c r="E584" i="44"/>
  <c r="F584" i="44"/>
  <c r="G584" i="44"/>
  <c r="D585" i="44"/>
  <c r="E585" i="44"/>
  <c r="F585" i="44"/>
  <c r="G585" i="44"/>
  <c r="D586" i="44"/>
  <c r="E586" i="44"/>
  <c r="F586" i="44"/>
  <c r="G586" i="44"/>
  <c r="D587" i="44"/>
  <c r="E587" i="44"/>
  <c r="F587" i="44"/>
  <c r="G587" i="44"/>
  <c r="D588" i="44"/>
  <c r="E588" i="44"/>
  <c r="F588" i="44"/>
  <c r="G588" i="44"/>
  <c r="B585" i="44"/>
  <c r="B586" i="44"/>
  <c r="B587" i="44"/>
  <c r="B588" i="44"/>
  <c r="B584" i="44"/>
  <c r="B583" i="44"/>
  <c r="G557" i="44"/>
  <c r="G558" i="44"/>
  <c r="G559" i="44"/>
  <c r="G560" i="44"/>
  <c r="G561" i="44"/>
  <c r="G562" i="44"/>
  <c r="G563" i="44"/>
  <c r="G564" i="44"/>
  <c r="G565" i="44"/>
  <c r="G566" i="44"/>
  <c r="G567" i="44"/>
  <c r="G568" i="44"/>
  <c r="G569" i="44"/>
  <c r="G570" i="44"/>
  <c r="G571" i="44"/>
  <c r="G572" i="44"/>
  <c r="G573" i="44"/>
  <c r="G574" i="44"/>
  <c r="G575" i="44"/>
  <c r="G576" i="44"/>
  <c r="G577" i="44"/>
  <c r="G578" i="44"/>
  <c r="G579" i="44"/>
  <c r="G580" i="44"/>
  <c r="G581" i="44"/>
  <c r="G582" i="44"/>
  <c r="G556" i="44"/>
  <c r="F573" i="44"/>
  <c r="F574" i="44"/>
  <c r="F575" i="44"/>
  <c r="F576" i="44"/>
  <c r="F577" i="44"/>
  <c r="F578" i="44"/>
  <c r="F579" i="44"/>
  <c r="F580" i="44"/>
  <c r="F581" i="44"/>
  <c r="F582" i="44"/>
  <c r="F558" i="44"/>
  <c r="F559" i="44"/>
  <c r="F560" i="44"/>
  <c r="F561" i="44"/>
  <c r="F562" i="44"/>
  <c r="F563" i="44"/>
  <c r="F564" i="44"/>
  <c r="F565" i="44"/>
  <c r="F566" i="44"/>
  <c r="F567" i="44"/>
  <c r="F568" i="44"/>
  <c r="F569" i="44"/>
  <c r="F570" i="44"/>
  <c r="F571" i="44"/>
  <c r="F572" i="44"/>
  <c r="F557" i="44"/>
  <c r="E558" i="44"/>
  <c r="E559" i="44"/>
  <c r="E560" i="44"/>
  <c r="E561" i="44"/>
  <c r="E562" i="44"/>
  <c r="E563" i="44"/>
  <c r="E564" i="44"/>
  <c r="E565" i="44"/>
  <c r="E566" i="44"/>
  <c r="E567" i="44"/>
  <c r="E568" i="44"/>
  <c r="E569" i="44"/>
  <c r="E570" i="44"/>
  <c r="E571" i="44"/>
  <c r="E572" i="44"/>
  <c r="E573" i="44"/>
  <c r="E574" i="44"/>
  <c r="E575" i="44"/>
  <c r="E576" i="44"/>
  <c r="E577" i="44"/>
  <c r="E578" i="44"/>
  <c r="E579" i="44"/>
  <c r="E580" i="44"/>
  <c r="E581" i="44"/>
  <c r="E582" i="44"/>
  <c r="E557" i="44"/>
  <c r="D557" i="44"/>
  <c r="D558" i="44"/>
  <c r="D559" i="44"/>
  <c r="D560" i="44"/>
  <c r="D561" i="44"/>
  <c r="D562" i="44"/>
  <c r="D563" i="44"/>
  <c r="D564" i="44"/>
  <c r="D565" i="44"/>
  <c r="D566" i="44"/>
  <c r="D567" i="44"/>
  <c r="D568" i="44"/>
  <c r="D569" i="44"/>
  <c r="D570" i="44"/>
  <c r="D571" i="44"/>
  <c r="D572" i="44"/>
  <c r="D573" i="44"/>
  <c r="D574" i="44"/>
  <c r="D575" i="44"/>
  <c r="D576" i="44"/>
  <c r="D577" i="44"/>
  <c r="D578" i="44"/>
  <c r="D579" i="44"/>
  <c r="D580" i="44"/>
  <c r="D581" i="44"/>
  <c r="D582" i="44"/>
  <c r="D556" i="44"/>
  <c r="B569" i="44"/>
  <c r="B570" i="44"/>
  <c r="B571" i="44"/>
  <c r="B572" i="44"/>
  <c r="B573" i="44"/>
  <c r="B574" i="44"/>
  <c r="B575" i="44"/>
  <c r="B576" i="44"/>
  <c r="B577" i="44"/>
  <c r="B578" i="44"/>
  <c r="B579" i="44"/>
  <c r="B580" i="44"/>
  <c r="B581" i="44"/>
  <c r="B582" i="44"/>
  <c r="B557" i="44"/>
  <c r="B558" i="44"/>
  <c r="B559" i="44"/>
  <c r="B560" i="44"/>
  <c r="B561" i="44"/>
  <c r="B562" i="44"/>
  <c r="B563" i="44"/>
  <c r="B564" i="44"/>
  <c r="B565" i="44"/>
  <c r="B566" i="44"/>
  <c r="B567" i="44"/>
  <c r="B568" i="44"/>
  <c r="B556" i="44"/>
  <c r="B545" i="44"/>
  <c r="B546" i="44"/>
  <c r="B547" i="44"/>
  <c r="B548" i="44"/>
  <c r="D547" i="44"/>
  <c r="E547" i="44"/>
  <c r="F547" i="44"/>
  <c r="G547" i="44"/>
  <c r="D548" i="44"/>
  <c r="E548" i="44"/>
  <c r="F548" i="44"/>
  <c r="G548" i="44"/>
  <c r="D510" i="44"/>
  <c r="E510" i="44"/>
  <c r="F510" i="44"/>
  <c r="G510" i="44"/>
  <c r="D511" i="44"/>
  <c r="E511" i="44"/>
  <c r="F511" i="44"/>
  <c r="G511" i="44"/>
  <c r="D512" i="44"/>
  <c r="E512" i="44"/>
  <c r="F512" i="44"/>
  <c r="G512" i="44"/>
  <c r="D513" i="44"/>
  <c r="E513" i="44"/>
  <c r="F513" i="44"/>
  <c r="G513" i="44"/>
  <c r="D514" i="44"/>
  <c r="E514" i="44"/>
  <c r="F514" i="44"/>
  <c r="G514" i="44"/>
  <c r="D515" i="44"/>
  <c r="E515" i="44"/>
  <c r="F515" i="44"/>
  <c r="G515" i="44"/>
  <c r="D516" i="44"/>
  <c r="E516" i="44"/>
  <c r="F516" i="44"/>
  <c r="G516" i="44"/>
  <c r="D517" i="44"/>
  <c r="E517" i="44"/>
  <c r="F517" i="44"/>
  <c r="G517" i="44"/>
  <c r="D518" i="44"/>
  <c r="E518" i="44"/>
  <c r="F518" i="44"/>
  <c r="G518" i="44"/>
  <c r="D519" i="44"/>
  <c r="E519" i="44"/>
  <c r="F519" i="44"/>
  <c r="G519" i="44"/>
  <c r="D520" i="44"/>
  <c r="E520" i="44"/>
  <c r="F520" i="44"/>
  <c r="G520" i="44"/>
  <c r="D521" i="44"/>
  <c r="E521" i="44"/>
  <c r="F521" i="44"/>
  <c r="G521" i="44"/>
  <c r="D522" i="44"/>
  <c r="E522" i="44"/>
  <c r="F522" i="44"/>
  <c r="G522" i="44"/>
  <c r="D523" i="44"/>
  <c r="E523" i="44"/>
  <c r="F523" i="44"/>
  <c r="G523" i="44"/>
  <c r="D524" i="44"/>
  <c r="E524" i="44"/>
  <c r="F524" i="44"/>
  <c r="G524" i="44"/>
  <c r="D525" i="44"/>
  <c r="E525" i="44"/>
  <c r="F525" i="44"/>
  <c r="G525" i="44"/>
  <c r="D526" i="44"/>
  <c r="E526" i="44"/>
  <c r="F526" i="44"/>
  <c r="G526" i="44"/>
  <c r="D527" i="44"/>
  <c r="E527" i="44"/>
  <c r="F527" i="44"/>
  <c r="G527" i="44"/>
  <c r="D528" i="44"/>
  <c r="E528" i="44"/>
  <c r="F528" i="44"/>
  <c r="G528" i="44"/>
  <c r="D529" i="44"/>
  <c r="E529" i="44"/>
  <c r="F529" i="44"/>
  <c r="G529" i="44"/>
  <c r="D530" i="44"/>
  <c r="E530" i="44"/>
  <c r="F530" i="44"/>
  <c r="G530" i="44"/>
  <c r="D531" i="44"/>
  <c r="E531" i="44"/>
  <c r="F531" i="44"/>
  <c r="G531" i="44"/>
  <c r="D532" i="44"/>
  <c r="E532" i="44"/>
  <c r="F532" i="44"/>
  <c r="G532" i="44"/>
  <c r="D533" i="44"/>
  <c r="E533" i="44"/>
  <c r="F533" i="44"/>
  <c r="G533" i="44"/>
  <c r="D534" i="44"/>
  <c r="E534" i="44"/>
  <c r="F534" i="44"/>
  <c r="G534" i="44"/>
  <c r="D535" i="44"/>
  <c r="E535" i="44"/>
  <c r="F535" i="44"/>
  <c r="G535" i="44"/>
  <c r="D536" i="44"/>
  <c r="E536" i="44"/>
  <c r="F536" i="44"/>
  <c r="G536" i="44"/>
  <c r="D537" i="44"/>
  <c r="E537" i="44"/>
  <c r="F537" i="44"/>
  <c r="G537" i="44"/>
  <c r="D538" i="44"/>
  <c r="E538" i="44"/>
  <c r="F538" i="44"/>
  <c r="G538" i="44"/>
  <c r="D539" i="44"/>
  <c r="E539" i="44"/>
  <c r="F539" i="44"/>
  <c r="G539" i="44"/>
  <c r="D540" i="44"/>
  <c r="E540" i="44"/>
  <c r="F540" i="44"/>
  <c r="G540" i="44"/>
  <c r="D541" i="44"/>
  <c r="E541" i="44"/>
  <c r="F541" i="44"/>
  <c r="G541" i="44"/>
  <c r="D542" i="44"/>
  <c r="E542" i="44"/>
  <c r="F542" i="44"/>
  <c r="G542" i="44"/>
  <c r="D543" i="44"/>
  <c r="E543" i="44"/>
  <c r="F543" i="44"/>
  <c r="G543" i="44"/>
  <c r="D544" i="44"/>
  <c r="E544" i="44"/>
  <c r="F544" i="44"/>
  <c r="G544" i="44"/>
  <c r="D545" i="44"/>
  <c r="E545" i="44"/>
  <c r="F545" i="44"/>
  <c r="G545" i="44"/>
  <c r="D546" i="44"/>
  <c r="E546" i="44"/>
  <c r="F546" i="44"/>
  <c r="G546" i="44"/>
  <c r="B510" i="44"/>
  <c r="B511" i="44"/>
  <c r="B512" i="44"/>
  <c r="B513" i="44"/>
  <c r="B514" i="44"/>
  <c r="B515" i="44"/>
  <c r="B516" i="44"/>
  <c r="B517" i="44"/>
  <c r="B518" i="44"/>
  <c r="B519" i="44"/>
  <c r="B520" i="44"/>
  <c r="B521" i="44"/>
  <c r="B522" i="44"/>
  <c r="B523" i="44"/>
  <c r="B524" i="44"/>
  <c r="B525" i="44"/>
  <c r="B526" i="44"/>
  <c r="B527" i="44"/>
  <c r="B528" i="44"/>
  <c r="B529" i="44"/>
  <c r="B530" i="44"/>
  <c r="B531" i="44"/>
  <c r="B532" i="44"/>
  <c r="B533" i="44"/>
  <c r="B534" i="44"/>
  <c r="B535" i="44"/>
  <c r="B536" i="44"/>
  <c r="B537" i="44"/>
  <c r="B538" i="44"/>
  <c r="B539" i="44"/>
  <c r="B540" i="44"/>
  <c r="B541" i="44"/>
  <c r="B542" i="44"/>
  <c r="B543" i="44"/>
  <c r="B544" i="44"/>
  <c r="D498" i="44"/>
  <c r="E498" i="44"/>
  <c r="F498" i="44"/>
  <c r="G498" i="44"/>
  <c r="D499" i="44"/>
  <c r="E499" i="44"/>
  <c r="F499" i="44"/>
  <c r="G499" i="44"/>
  <c r="D500" i="44"/>
  <c r="E500" i="44"/>
  <c r="F500" i="44"/>
  <c r="G500" i="44"/>
  <c r="D501" i="44"/>
  <c r="E501" i="44"/>
  <c r="F501" i="44"/>
  <c r="G501" i="44"/>
  <c r="D502" i="44"/>
  <c r="E502" i="44"/>
  <c r="F502" i="44"/>
  <c r="G502" i="44"/>
  <c r="D503" i="44"/>
  <c r="E503" i="44"/>
  <c r="F503" i="44"/>
  <c r="G503" i="44"/>
  <c r="D504" i="44"/>
  <c r="E504" i="44"/>
  <c r="F504" i="44"/>
  <c r="G504" i="44"/>
  <c r="D505" i="44"/>
  <c r="E505" i="44"/>
  <c r="F505" i="44"/>
  <c r="G505" i="44"/>
  <c r="D506" i="44"/>
  <c r="E506" i="44"/>
  <c r="F506" i="44"/>
  <c r="G506" i="44"/>
  <c r="D507" i="44"/>
  <c r="E507" i="44"/>
  <c r="F507" i="44"/>
  <c r="G507" i="44"/>
  <c r="D508" i="44"/>
  <c r="E508" i="44"/>
  <c r="F508" i="44"/>
  <c r="G508" i="44"/>
  <c r="D509" i="44"/>
  <c r="E509" i="44"/>
  <c r="F509" i="44"/>
  <c r="G509" i="44"/>
  <c r="B498" i="44"/>
  <c r="B499" i="44"/>
  <c r="B500" i="44"/>
  <c r="B501" i="44"/>
  <c r="B502" i="44"/>
  <c r="B503" i="44"/>
  <c r="B504" i="44"/>
  <c r="B505" i="44"/>
  <c r="B506" i="44"/>
  <c r="B507" i="44"/>
  <c r="B508" i="44"/>
  <c r="B509" i="44"/>
  <c r="D484" i="44"/>
  <c r="E484" i="44"/>
  <c r="F484" i="44"/>
  <c r="G484" i="44"/>
  <c r="D485" i="44"/>
  <c r="E485" i="44"/>
  <c r="F485" i="44"/>
  <c r="G485" i="44"/>
  <c r="D486" i="44"/>
  <c r="E486" i="44"/>
  <c r="F486" i="44"/>
  <c r="G486" i="44"/>
  <c r="D487" i="44"/>
  <c r="E487" i="44"/>
  <c r="F487" i="44"/>
  <c r="G487" i="44"/>
  <c r="D488" i="44"/>
  <c r="E488" i="44"/>
  <c r="F488" i="44"/>
  <c r="G488" i="44"/>
  <c r="D489" i="44"/>
  <c r="E489" i="44"/>
  <c r="F489" i="44"/>
  <c r="G489" i="44"/>
  <c r="D490" i="44"/>
  <c r="E490" i="44"/>
  <c r="F490" i="44"/>
  <c r="G490" i="44"/>
  <c r="D491" i="44"/>
  <c r="E491" i="44"/>
  <c r="F491" i="44"/>
  <c r="G491" i="44"/>
  <c r="D492" i="44"/>
  <c r="E492" i="44"/>
  <c r="F492" i="44"/>
  <c r="G492" i="44"/>
  <c r="D493" i="44"/>
  <c r="E493" i="44"/>
  <c r="F493" i="44"/>
  <c r="G493" i="44"/>
  <c r="D494" i="44"/>
  <c r="E494" i="44"/>
  <c r="F494" i="44"/>
  <c r="G494" i="44"/>
  <c r="D495" i="44"/>
  <c r="E495" i="44"/>
  <c r="F495" i="44"/>
  <c r="G495" i="44"/>
  <c r="D496" i="44"/>
  <c r="E496" i="44"/>
  <c r="F496" i="44"/>
  <c r="G496" i="44"/>
  <c r="D497" i="44"/>
  <c r="E497" i="44"/>
  <c r="F497" i="44"/>
  <c r="G497" i="44"/>
  <c r="B484" i="44"/>
  <c r="B485" i="44"/>
  <c r="B486" i="44"/>
  <c r="B487" i="44"/>
  <c r="B488" i="44"/>
  <c r="B489" i="44"/>
  <c r="B490" i="44"/>
  <c r="B491" i="44"/>
  <c r="B492" i="44"/>
  <c r="B493" i="44"/>
  <c r="B494" i="44"/>
  <c r="B495" i="44"/>
  <c r="B496" i="44"/>
  <c r="B497" i="44"/>
  <c r="D466" i="44"/>
  <c r="E466" i="44"/>
  <c r="F466" i="44"/>
  <c r="G466" i="44"/>
  <c r="D467" i="44"/>
  <c r="E467" i="44"/>
  <c r="F467" i="44"/>
  <c r="G467" i="44"/>
  <c r="D468" i="44"/>
  <c r="E468" i="44"/>
  <c r="F468" i="44"/>
  <c r="G468" i="44"/>
  <c r="D469" i="44"/>
  <c r="E469" i="44"/>
  <c r="F469" i="44"/>
  <c r="G469" i="44"/>
  <c r="D470" i="44"/>
  <c r="E470" i="44"/>
  <c r="F470" i="44"/>
  <c r="G470" i="44"/>
  <c r="D471" i="44"/>
  <c r="E471" i="44"/>
  <c r="F471" i="44"/>
  <c r="G471" i="44"/>
  <c r="D472" i="44"/>
  <c r="E472" i="44"/>
  <c r="F472" i="44"/>
  <c r="G472" i="44"/>
  <c r="D473" i="44"/>
  <c r="E473" i="44"/>
  <c r="F473" i="44"/>
  <c r="G473" i="44"/>
  <c r="D474" i="44"/>
  <c r="E474" i="44"/>
  <c r="F474" i="44"/>
  <c r="G474" i="44"/>
  <c r="D475" i="44"/>
  <c r="E475" i="44"/>
  <c r="F475" i="44"/>
  <c r="G475" i="44"/>
  <c r="D476" i="44"/>
  <c r="E476" i="44"/>
  <c r="F476" i="44"/>
  <c r="G476" i="44"/>
  <c r="D477" i="44"/>
  <c r="E477" i="44"/>
  <c r="F477" i="44"/>
  <c r="G477" i="44"/>
  <c r="D478" i="44"/>
  <c r="E478" i="44"/>
  <c r="F478" i="44"/>
  <c r="G478" i="44"/>
  <c r="D479" i="44"/>
  <c r="E479" i="44"/>
  <c r="F479" i="44"/>
  <c r="G479" i="44"/>
  <c r="D480" i="44"/>
  <c r="E480" i="44"/>
  <c r="F480" i="44"/>
  <c r="G480" i="44"/>
  <c r="D481" i="44"/>
  <c r="E481" i="44"/>
  <c r="F481" i="44"/>
  <c r="G481" i="44"/>
  <c r="D482" i="44"/>
  <c r="E482" i="44"/>
  <c r="F482" i="44"/>
  <c r="G482" i="44"/>
  <c r="D483" i="44"/>
  <c r="E483" i="44"/>
  <c r="F483" i="44"/>
  <c r="G483" i="44"/>
  <c r="B466" i="44"/>
  <c r="B467" i="44"/>
  <c r="B468" i="44"/>
  <c r="B469" i="44"/>
  <c r="B470" i="44"/>
  <c r="B471" i="44"/>
  <c r="B472" i="44"/>
  <c r="B473" i="44"/>
  <c r="B474" i="44"/>
  <c r="B475" i="44"/>
  <c r="B476" i="44"/>
  <c r="B477" i="44"/>
  <c r="B478" i="44"/>
  <c r="B479" i="44"/>
  <c r="B480" i="44"/>
  <c r="B481" i="44"/>
  <c r="B482" i="44"/>
  <c r="B483" i="44"/>
  <c r="D449" i="44"/>
  <c r="E449" i="44"/>
  <c r="F449" i="44"/>
  <c r="G449" i="44"/>
  <c r="D450" i="44"/>
  <c r="E450" i="44"/>
  <c r="F450" i="44"/>
  <c r="G450" i="44"/>
  <c r="D451" i="44"/>
  <c r="E451" i="44"/>
  <c r="F451" i="44"/>
  <c r="G451" i="44"/>
  <c r="D452" i="44"/>
  <c r="E452" i="44"/>
  <c r="F452" i="44"/>
  <c r="G452" i="44"/>
  <c r="D453" i="44"/>
  <c r="E453" i="44"/>
  <c r="F453" i="44"/>
  <c r="G453" i="44"/>
  <c r="D454" i="44"/>
  <c r="E454" i="44"/>
  <c r="F454" i="44"/>
  <c r="G454" i="44"/>
  <c r="D455" i="44"/>
  <c r="E455" i="44"/>
  <c r="F455" i="44"/>
  <c r="G455" i="44"/>
  <c r="D456" i="44"/>
  <c r="E456" i="44"/>
  <c r="F456" i="44"/>
  <c r="G456" i="44"/>
  <c r="D457" i="44"/>
  <c r="E457" i="44"/>
  <c r="F457" i="44"/>
  <c r="G457" i="44"/>
  <c r="D458" i="44"/>
  <c r="E458" i="44"/>
  <c r="F458" i="44"/>
  <c r="G458" i="44"/>
  <c r="D459" i="44"/>
  <c r="E459" i="44"/>
  <c r="F459" i="44"/>
  <c r="G459" i="44"/>
  <c r="D460" i="44"/>
  <c r="E460" i="44"/>
  <c r="F460" i="44"/>
  <c r="G460" i="44"/>
  <c r="D461" i="44"/>
  <c r="E461" i="44"/>
  <c r="F461" i="44"/>
  <c r="G461" i="44"/>
  <c r="D462" i="44"/>
  <c r="E462" i="44"/>
  <c r="F462" i="44"/>
  <c r="G462" i="44"/>
  <c r="D463" i="44"/>
  <c r="E463" i="44"/>
  <c r="F463" i="44"/>
  <c r="G463" i="44"/>
  <c r="D464" i="44"/>
  <c r="E464" i="44"/>
  <c r="F464" i="44"/>
  <c r="G464" i="44"/>
  <c r="D465" i="44"/>
  <c r="E465" i="44"/>
  <c r="F465" i="44"/>
  <c r="G465" i="44"/>
  <c r="B449" i="44"/>
  <c r="B450" i="44"/>
  <c r="B451" i="44"/>
  <c r="B452" i="44"/>
  <c r="B453" i="44"/>
  <c r="B454" i="44"/>
  <c r="B455" i="44"/>
  <c r="B456" i="44"/>
  <c r="B457" i="44"/>
  <c r="B458" i="44"/>
  <c r="B459" i="44"/>
  <c r="B460" i="44"/>
  <c r="B461" i="44"/>
  <c r="B462" i="44"/>
  <c r="B463" i="44"/>
  <c r="B464" i="44"/>
  <c r="B465" i="44"/>
  <c r="D432" i="44"/>
  <c r="E432" i="44"/>
  <c r="F432" i="44"/>
  <c r="G432" i="44"/>
  <c r="D433" i="44"/>
  <c r="E433" i="44"/>
  <c r="F433" i="44"/>
  <c r="G433" i="44"/>
  <c r="D434" i="44"/>
  <c r="E434" i="44"/>
  <c r="F434" i="44"/>
  <c r="G434" i="44"/>
  <c r="D435" i="44"/>
  <c r="E435" i="44"/>
  <c r="F435" i="44"/>
  <c r="G435" i="44"/>
  <c r="D436" i="44"/>
  <c r="E436" i="44"/>
  <c r="F436" i="44"/>
  <c r="G436" i="44"/>
  <c r="D437" i="44"/>
  <c r="E437" i="44"/>
  <c r="F437" i="44"/>
  <c r="G437" i="44"/>
  <c r="D438" i="44"/>
  <c r="E438" i="44"/>
  <c r="F438" i="44"/>
  <c r="G438" i="44"/>
  <c r="D439" i="44"/>
  <c r="E439" i="44"/>
  <c r="F439" i="44"/>
  <c r="G439" i="44"/>
  <c r="D440" i="44"/>
  <c r="E440" i="44"/>
  <c r="F440" i="44"/>
  <c r="G440" i="44"/>
  <c r="D441" i="44"/>
  <c r="E441" i="44"/>
  <c r="F441" i="44"/>
  <c r="G441" i="44"/>
  <c r="D442" i="44"/>
  <c r="E442" i="44"/>
  <c r="F442" i="44"/>
  <c r="G442" i="44"/>
  <c r="D443" i="44"/>
  <c r="E443" i="44"/>
  <c r="F443" i="44"/>
  <c r="G443" i="44"/>
  <c r="D444" i="44"/>
  <c r="E444" i="44"/>
  <c r="F444" i="44"/>
  <c r="G444" i="44"/>
  <c r="D445" i="44"/>
  <c r="E445" i="44"/>
  <c r="F445" i="44"/>
  <c r="G445" i="44"/>
  <c r="D446" i="44"/>
  <c r="E446" i="44"/>
  <c r="F446" i="44"/>
  <c r="G446" i="44"/>
  <c r="D447" i="44"/>
  <c r="E447" i="44"/>
  <c r="F447" i="44"/>
  <c r="G447" i="44"/>
  <c r="D448" i="44"/>
  <c r="E448" i="44"/>
  <c r="F448" i="44"/>
  <c r="G448" i="44"/>
  <c r="B432" i="44"/>
  <c r="B433" i="44"/>
  <c r="B434" i="44"/>
  <c r="B435" i="44"/>
  <c r="B436" i="44"/>
  <c r="B437" i="44"/>
  <c r="B438" i="44"/>
  <c r="B439" i="44"/>
  <c r="B440" i="44"/>
  <c r="B441" i="44"/>
  <c r="B442" i="44"/>
  <c r="B443" i="44"/>
  <c r="B444" i="44"/>
  <c r="B445" i="44"/>
  <c r="B446" i="44"/>
  <c r="B447" i="44"/>
  <c r="B448" i="44"/>
  <c r="D412" i="44"/>
  <c r="E412" i="44"/>
  <c r="F412" i="44"/>
  <c r="G412" i="44"/>
  <c r="D413" i="44"/>
  <c r="E413" i="44"/>
  <c r="F413" i="44"/>
  <c r="G413" i="44"/>
  <c r="D414" i="44"/>
  <c r="E414" i="44"/>
  <c r="F414" i="44"/>
  <c r="G414" i="44"/>
  <c r="D415" i="44"/>
  <c r="E415" i="44"/>
  <c r="F415" i="44"/>
  <c r="G415" i="44"/>
  <c r="D416" i="44"/>
  <c r="E416" i="44"/>
  <c r="F416" i="44"/>
  <c r="G416" i="44"/>
  <c r="D417" i="44"/>
  <c r="E417" i="44"/>
  <c r="F417" i="44"/>
  <c r="G417" i="44"/>
  <c r="D418" i="44"/>
  <c r="E418" i="44"/>
  <c r="F418" i="44"/>
  <c r="G418" i="44"/>
  <c r="D419" i="44"/>
  <c r="E419" i="44"/>
  <c r="F419" i="44"/>
  <c r="G419" i="44"/>
  <c r="D420" i="44"/>
  <c r="E420" i="44"/>
  <c r="F420" i="44"/>
  <c r="G420" i="44"/>
  <c r="D421" i="44"/>
  <c r="E421" i="44"/>
  <c r="F421" i="44"/>
  <c r="G421" i="44"/>
  <c r="D422" i="44"/>
  <c r="E422" i="44"/>
  <c r="F422" i="44"/>
  <c r="G422" i="44"/>
  <c r="D423" i="44"/>
  <c r="E423" i="44"/>
  <c r="F423" i="44"/>
  <c r="G423" i="44"/>
  <c r="D424" i="44"/>
  <c r="E424" i="44"/>
  <c r="F424" i="44"/>
  <c r="G424" i="44"/>
  <c r="D425" i="44"/>
  <c r="E425" i="44"/>
  <c r="F425" i="44"/>
  <c r="G425" i="44"/>
  <c r="D426" i="44"/>
  <c r="E426" i="44"/>
  <c r="F426" i="44"/>
  <c r="G426" i="44"/>
  <c r="D427" i="44"/>
  <c r="E427" i="44"/>
  <c r="F427" i="44"/>
  <c r="G427" i="44"/>
  <c r="D428" i="44"/>
  <c r="E428" i="44"/>
  <c r="F428" i="44"/>
  <c r="G428" i="44"/>
  <c r="D429" i="44"/>
  <c r="E429" i="44"/>
  <c r="F429" i="44"/>
  <c r="G429" i="44"/>
  <c r="D430" i="44"/>
  <c r="E430" i="44"/>
  <c r="F430" i="44"/>
  <c r="G430" i="44"/>
  <c r="D431" i="44"/>
  <c r="E431" i="44"/>
  <c r="F431" i="44"/>
  <c r="G431" i="44"/>
  <c r="B412" i="44"/>
  <c r="B413" i="44"/>
  <c r="B414" i="44"/>
  <c r="B415" i="44"/>
  <c r="B416" i="44"/>
  <c r="B417" i="44"/>
  <c r="B418" i="44"/>
  <c r="B419" i="44"/>
  <c r="B420" i="44"/>
  <c r="B421" i="44"/>
  <c r="B422" i="44"/>
  <c r="B423" i="44"/>
  <c r="B424" i="44"/>
  <c r="B425" i="44"/>
  <c r="B426" i="44"/>
  <c r="B427" i="44"/>
  <c r="B428" i="44"/>
  <c r="B429" i="44"/>
  <c r="B430" i="44"/>
  <c r="B431" i="44"/>
  <c r="D396" i="44"/>
  <c r="E396" i="44"/>
  <c r="F396" i="44"/>
  <c r="G396" i="44"/>
  <c r="D397" i="44"/>
  <c r="E397" i="44"/>
  <c r="F397" i="44"/>
  <c r="G397" i="44"/>
  <c r="D398" i="44"/>
  <c r="E398" i="44"/>
  <c r="F398" i="44"/>
  <c r="G398" i="44"/>
  <c r="D399" i="44"/>
  <c r="E399" i="44"/>
  <c r="F399" i="44"/>
  <c r="G399" i="44"/>
  <c r="D400" i="44"/>
  <c r="E400" i="44"/>
  <c r="F400" i="44"/>
  <c r="G400" i="44"/>
  <c r="D401" i="44"/>
  <c r="E401" i="44"/>
  <c r="F401" i="44"/>
  <c r="G401" i="44"/>
  <c r="D402" i="44"/>
  <c r="E402" i="44"/>
  <c r="F402" i="44"/>
  <c r="G402" i="44"/>
  <c r="D403" i="44"/>
  <c r="E403" i="44"/>
  <c r="F403" i="44"/>
  <c r="G403" i="44"/>
  <c r="D404" i="44"/>
  <c r="E404" i="44"/>
  <c r="F404" i="44"/>
  <c r="G404" i="44"/>
  <c r="D405" i="44"/>
  <c r="E405" i="44"/>
  <c r="F405" i="44"/>
  <c r="G405" i="44"/>
  <c r="D406" i="44"/>
  <c r="E406" i="44"/>
  <c r="F406" i="44"/>
  <c r="G406" i="44"/>
  <c r="D407" i="44"/>
  <c r="E407" i="44"/>
  <c r="F407" i="44"/>
  <c r="G407" i="44"/>
  <c r="D408" i="44"/>
  <c r="E408" i="44"/>
  <c r="F408" i="44"/>
  <c r="G408" i="44"/>
  <c r="D409" i="44"/>
  <c r="E409" i="44"/>
  <c r="F409" i="44"/>
  <c r="G409" i="44"/>
  <c r="D410" i="44"/>
  <c r="E410" i="44"/>
  <c r="F410" i="44"/>
  <c r="G410" i="44"/>
  <c r="D411" i="44"/>
  <c r="E411" i="44"/>
  <c r="F411" i="44"/>
  <c r="G411" i="44"/>
  <c r="B396" i="44"/>
  <c r="B397" i="44"/>
  <c r="B398" i="44"/>
  <c r="B399" i="44"/>
  <c r="B400" i="44"/>
  <c r="B401" i="44"/>
  <c r="B402" i="44"/>
  <c r="B403" i="44"/>
  <c r="B404" i="44"/>
  <c r="B405" i="44"/>
  <c r="B406" i="44"/>
  <c r="B407" i="44"/>
  <c r="B408" i="44"/>
  <c r="B409" i="44"/>
  <c r="B410" i="44"/>
  <c r="B411" i="44"/>
  <c r="D379" i="44"/>
  <c r="E379" i="44"/>
  <c r="F379" i="44"/>
  <c r="G379" i="44"/>
  <c r="D380" i="44"/>
  <c r="E380" i="44"/>
  <c r="F380" i="44"/>
  <c r="G380" i="44"/>
  <c r="D381" i="44"/>
  <c r="E381" i="44"/>
  <c r="F381" i="44"/>
  <c r="G381" i="44"/>
  <c r="D382" i="44"/>
  <c r="E382" i="44"/>
  <c r="F382" i="44"/>
  <c r="G382" i="44"/>
  <c r="D383" i="44"/>
  <c r="E383" i="44"/>
  <c r="F383" i="44"/>
  <c r="G383" i="44"/>
  <c r="D384" i="44"/>
  <c r="E384" i="44"/>
  <c r="F384" i="44"/>
  <c r="G384" i="44"/>
  <c r="D385" i="44"/>
  <c r="E385" i="44"/>
  <c r="F385" i="44"/>
  <c r="G385" i="44"/>
  <c r="D386" i="44"/>
  <c r="E386" i="44"/>
  <c r="F386" i="44"/>
  <c r="G386" i="44"/>
  <c r="D387" i="44"/>
  <c r="E387" i="44"/>
  <c r="F387" i="44"/>
  <c r="G387" i="44"/>
  <c r="D388" i="44"/>
  <c r="E388" i="44"/>
  <c r="F388" i="44"/>
  <c r="G388" i="44"/>
  <c r="D389" i="44"/>
  <c r="E389" i="44"/>
  <c r="F389" i="44"/>
  <c r="G389" i="44"/>
  <c r="D390" i="44"/>
  <c r="E390" i="44"/>
  <c r="F390" i="44"/>
  <c r="G390" i="44"/>
  <c r="D391" i="44"/>
  <c r="E391" i="44"/>
  <c r="F391" i="44"/>
  <c r="G391" i="44"/>
  <c r="D392" i="44"/>
  <c r="E392" i="44"/>
  <c r="F392" i="44"/>
  <c r="G392" i="44"/>
  <c r="D393" i="44"/>
  <c r="E393" i="44"/>
  <c r="F393" i="44"/>
  <c r="G393" i="44"/>
  <c r="D394" i="44"/>
  <c r="E394" i="44"/>
  <c r="F394" i="44"/>
  <c r="G394" i="44"/>
  <c r="D395" i="44"/>
  <c r="E395" i="44"/>
  <c r="F395" i="44"/>
  <c r="G395" i="44"/>
  <c r="B379" i="44"/>
  <c r="B380" i="44"/>
  <c r="B381" i="44"/>
  <c r="B382" i="44"/>
  <c r="B383" i="44"/>
  <c r="B384" i="44"/>
  <c r="B385" i="44"/>
  <c r="B386" i="44"/>
  <c r="B387" i="44"/>
  <c r="B388" i="44"/>
  <c r="B389" i="44"/>
  <c r="B390" i="44"/>
  <c r="B391" i="44"/>
  <c r="B392" i="44"/>
  <c r="B393" i="44"/>
  <c r="B394" i="44"/>
  <c r="B395" i="44"/>
  <c r="D369" i="44"/>
  <c r="E369" i="44"/>
  <c r="F369" i="44"/>
  <c r="G369" i="44"/>
  <c r="D370" i="44"/>
  <c r="E370" i="44"/>
  <c r="F370" i="44"/>
  <c r="G370" i="44"/>
  <c r="D371" i="44"/>
  <c r="E371" i="44"/>
  <c r="F371" i="44"/>
  <c r="G371" i="44"/>
  <c r="D372" i="44"/>
  <c r="E372" i="44"/>
  <c r="F372" i="44"/>
  <c r="G372" i="44"/>
  <c r="D373" i="44"/>
  <c r="E373" i="44"/>
  <c r="F373" i="44"/>
  <c r="G373" i="44"/>
  <c r="D374" i="44"/>
  <c r="E374" i="44"/>
  <c r="F374" i="44"/>
  <c r="G374" i="44"/>
  <c r="D375" i="44"/>
  <c r="E375" i="44"/>
  <c r="F375" i="44"/>
  <c r="G375" i="44"/>
  <c r="D376" i="44"/>
  <c r="E376" i="44"/>
  <c r="F376" i="44"/>
  <c r="G376" i="44"/>
  <c r="D377" i="44"/>
  <c r="E377" i="44"/>
  <c r="F377" i="44"/>
  <c r="G377" i="44"/>
  <c r="D378" i="44"/>
  <c r="E378" i="44"/>
  <c r="F378" i="44"/>
  <c r="G378" i="44"/>
  <c r="B369" i="44"/>
  <c r="B370" i="44"/>
  <c r="B371" i="44"/>
  <c r="B372" i="44"/>
  <c r="B373" i="44"/>
  <c r="B374" i="44"/>
  <c r="B375" i="44"/>
  <c r="B376" i="44"/>
  <c r="B377" i="44"/>
  <c r="B378" i="44"/>
  <c r="D356" i="44"/>
  <c r="E356" i="44"/>
  <c r="F356" i="44"/>
  <c r="G356" i="44"/>
  <c r="D357" i="44"/>
  <c r="E357" i="44"/>
  <c r="F357" i="44"/>
  <c r="G357" i="44"/>
  <c r="D358" i="44"/>
  <c r="E358" i="44"/>
  <c r="F358" i="44"/>
  <c r="G358" i="44"/>
  <c r="D359" i="44"/>
  <c r="E359" i="44"/>
  <c r="F359" i="44"/>
  <c r="G359" i="44"/>
  <c r="D360" i="44"/>
  <c r="E360" i="44"/>
  <c r="F360" i="44"/>
  <c r="G360" i="44"/>
  <c r="D361" i="44"/>
  <c r="E361" i="44"/>
  <c r="F361" i="44"/>
  <c r="G361" i="44"/>
  <c r="D362" i="44"/>
  <c r="E362" i="44"/>
  <c r="F362" i="44"/>
  <c r="G362" i="44"/>
  <c r="D363" i="44"/>
  <c r="E363" i="44"/>
  <c r="F363" i="44"/>
  <c r="G363" i="44"/>
  <c r="D364" i="44"/>
  <c r="E364" i="44"/>
  <c r="F364" i="44"/>
  <c r="G364" i="44"/>
  <c r="D365" i="44"/>
  <c r="E365" i="44"/>
  <c r="F365" i="44"/>
  <c r="G365" i="44"/>
  <c r="D366" i="44"/>
  <c r="E366" i="44"/>
  <c r="F366" i="44"/>
  <c r="G366" i="44"/>
  <c r="D367" i="44"/>
  <c r="E367" i="44"/>
  <c r="F367" i="44"/>
  <c r="G367" i="44"/>
  <c r="D368" i="44"/>
  <c r="E368" i="44"/>
  <c r="F368" i="44"/>
  <c r="G368" i="44"/>
  <c r="B356" i="44"/>
  <c r="B357" i="44"/>
  <c r="B358" i="44"/>
  <c r="B359" i="44"/>
  <c r="B360" i="44"/>
  <c r="B361" i="44"/>
  <c r="B362" i="44"/>
  <c r="B363" i="44"/>
  <c r="B364" i="44"/>
  <c r="B365" i="44"/>
  <c r="B366" i="44"/>
  <c r="B367" i="44"/>
  <c r="B368" i="44"/>
  <c r="D351" i="44"/>
  <c r="E351" i="44"/>
  <c r="F351" i="44"/>
  <c r="G351" i="44"/>
  <c r="D352" i="44"/>
  <c r="E352" i="44"/>
  <c r="F352" i="44"/>
  <c r="G352" i="44"/>
  <c r="D353" i="44"/>
  <c r="E353" i="44"/>
  <c r="F353" i="44"/>
  <c r="G353" i="44"/>
  <c r="D354" i="44"/>
  <c r="E354" i="44"/>
  <c r="F354" i="44"/>
  <c r="G354" i="44"/>
  <c r="D355" i="44"/>
  <c r="E355" i="44"/>
  <c r="F355" i="44"/>
  <c r="G355" i="44"/>
  <c r="B350" i="44"/>
  <c r="B351" i="44"/>
  <c r="B352" i="44"/>
  <c r="B353" i="44"/>
  <c r="B354" i="44"/>
  <c r="B355" i="44"/>
  <c r="D348" i="44"/>
  <c r="E348" i="44"/>
  <c r="F348" i="44"/>
  <c r="G348" i="44"/>
  <c r="D349" i="44"/>
  <c r="E349" i="44"/>
  <c r="F349" i="44"/>
  <c r="G349" i="44"/>
  <c r="D350" i="44"/>
  <c r="E350" i="44"/>
  <c r="F350" i="44"/>
  <c r="G350" i="44"/>
  <c r="B348" i="44"/>
  <c r="B349" i="44"/>
  <c r="D345" i="44"/>
  <c r="E345" i="44"/>
  <c r="F345" i="44"/>
  <c r="G345" i="44"/>
  <c r="D346" i="44"/>
  <c r="E346" i="44"/>
  <c r="F346" i="44"/>
  <c r="G346" i="44"/>
  <c r="D347" i="44"/>
  <c r="E347" i="44"/>
  <c r="F347" i="44"/>
  <c r="G347" i="44"/>
  <c r="B347" i="44"/>
  <c r="B344" i="44"/>
  <c r="B345" i="44"/>
  <c r="B346" i="44"/>
  <c r="D334" i="44"/>
  <c r="E334" i="44"/>
  <c r="F334" i="44"/>
  <c r="G334" i="44"/>
  <c r="D335" i="44"/>
  <c r="E335" i="44"/>
  <c r="F335" i="44"/>
  <c r="G335" i="44"/>
  <c r="D336" i="44"/>
  <c r="E336" i="44"/>
  <c r="F336" i="44"/>
  <c r="G336" i="44"/>
  <c r="D337" i="44"/>
  <c r="E337" i="44"/>
  <c r="F337" i="44"/>
  <c r="G337" i="44"/>
  <c r="D338" i="44"/>
  <c r="E338" i="44"/>
  <c r="F338" i="44"/>
  <c r="G338" i="44"/>
  <c r="D339" i="44"/>
  <c r="E339" i="44"/>
  <c r="F339" i="44"/>
  <c r="G339" i="44"/>
  <c r="D340" i="44"/>
  <c r="E340" i="44"/>
  <c r="F340" i="44"/>
  <c r="G340" i="44"/>
  <c r="D341" i="44"/>
  <c r="E341" i="44"/>
  <c r="F341" i="44"/>
  <c r="G341" i="44"/>
  <c r="D342" i="44"/>
  <c r="E342" i="44"/>
  <c r="F342" i="44"/>
  <c r="G342" i="44"/>
  <c r="D343" i="44"/>
  <c r="E343" i="44"/>
  <c r="F343" i="44"/>
  <c r="G343" i="44"/>
  <c r="D344" i="44"/>
  <c r="E344" i="44"/>
  <c r="F344" i="44"/>
  <c r="G344" i="44"/>
  <c r="B334" i="44"/>
  <c r="B335" i="44"/>
  <c r="B336" i="44"/>
  <c r="B337" i="44"/>
  <c r="B338" i="44"/>
  <c r="B339" i="44"/>
  <c r="B340" i="44"/>
  <c r="B341" i="44"/>
  <c r="B342" i="44"/>
  <c r="B343" i="44"/>
  <c r="D324" i="44"/>
  <c r="E324" i="44"/>
  <c r="F324" i="44"/>
  <c r="G324" i="44"/>
  <c r="D325" i="44"/>
  <c r="E325" i="44"/>
  <c r="F325" i="44"/>
  <c r="G325" i="44"/>
  <c r="D326" i="44"/>
  <c r="E326" i="44"/>
  <c r="F326" i="44"/>
  <c r="G326" i="44"/>
  <c r="D327" i="44"/>
  <c r="E327" i="44"/>
  <c r="F327" i="44"/>
  <c r="G327" i="44"/>
  <c r="D328" i="44"/>
  <c r="E328" i="44"/>
  <c r="F328" i="44"/>
  <c r="G328" i="44"/>
  <c r="D329" i="44"/>
  <c r="E329" i="44"/>
  <c r="F329" i="44"/>
  <c r="G329" i="44"/>
  <c r="D330" i="44"/>
  <c r="E330" i="44"/>
  <c r="F330" i="44"/>
  <c r="G330" i="44"/>
  <c r="D331" i="44"/>
  <c r="E331" i="44"/>
  <c r="F331" i="44"/>
  <c r="G331" i="44"/>
  <c r="D332" i="44"/>
  <c r="E332" i="44"/>
  <c r="F332" i="44"/>
  <c r="G332" i="44"/>
  <c r="D333" i="44"/>
  <c r="E333" i="44"/>
  <c r="F333" i="44"/>
  <c r="G333" i="44"/>
  <c r="B324" i="44"/>
  <c r="B325" i="44"/>
  <c r="B326" i="44"/>
  <c r="B327" i="44"/>
  <c r="B328" i="44"/>
  <c r="B329" i="44"/>
  <c r="B330" i="44"/>
  <c r="B331" i="44"/>
  <c r="B332" i="44"/>
  <c r="B333" i="44"/>
  <c r="D316" i="44"/>
  <c r="E316" i="44"/>
  <c r="F316" i="44"/>
  <c r="G316" i="44"/>
  <c r="D317" i="44"/>
  <c r="E317" i="44"/>
  <c r="F317" i="44"/>
  <c r="G317" i="44"/>
  <c r="D318" i="44"/>
  <c r="E318" i="44"/>
  <c r="F318" i="44"/>
  <c r="G318" i="44"/>
  <c r="D319" i="44"/>
  <c r="E319" i="44"/>
  <c r="F319" i="44"/>
  <c r="G319" i="44"/>
  <c r="D320" i="44"/>
  <c r="E320" i="44"/>
  <c r="F320" i="44"/>
  <c r="G320" i="44"/>
  <c r="D321" i="44"/>
  <c r="E321" i="44"/>
  <c r="F321" i="44"/>
  <c r="G321" i="44"/>
  <c r="D322" i="44"/>
  <c r="E322" i="44"/>
  <c r="F322" i="44"/>
  <c r="G322" i="44"/>
  <c r="D323" i="44"/>
  <c r="E323" i="44"/>
  <c r="F323" i="44"/>
  <c r="G323" i="44"/>
  <c r="B320" i="44"/>
  <c r="B321" i="44"/>
  <c r="B322" i="44"/>
  <c r="B323" i="44"/>
  <c r="B319" i="44"/>
  <c r="B316" i="44"/>
  <c r="B317" i="44"/>
  <c r="B318" i="44"/>
  <c r="D314" i="44"/>
  <c r="E314" i="44"/>
  <c r="F314" i="44"/>
  <c r="G314" i="44"/>
  <c r="D315" i="44"/>
  <c r="E315" i="44"/>
  <c r="F315" i="44"/>
  <c r="G315" i="44"/>
  <c r="B314" i="44"/>
  <c r="B315" i="44"/>
  <c r="D303" i="44"/>
  <c r="E303" i="44"/>
  <c r="F303" i="44"/>
  <c r="G303" i="44"/>
  <c r="D304" i="44"/>
  <c r="E304" i="44"/>
  <c r="F304" i="44"/>
  <c r="G304" i="44"/>
  <c r="D305" i="44"/>
  <c r="E305" i="44"/>
  <c r="F305" i="44"/>
  <c r="G305" i="44"/>
  <c r="D306" i="44"/>
  <c r="E306" i="44"/>
  <c r="F306" i="44"/>
  <c r="G306" i="44"/>
  <c r="D307" i="44"/>
  <c r="E307" i="44"/>
  <c r="F307" i="44"/>
  <c r="G307" i="44"/>
  <c r="D308" i="44"/>
  <c r="E308" i="44"/>
  <c r="F308" i="44"/>
  <c r="G308" i="44"/>
  <c r="D309" i="44"/>
  <c r="E309" i="44"/>
  <c r="F309" i="44"/>
  <c r="G309" i="44"/>
  <c r="D310" i="44"/>
  <c r="E310" i="44"/>
  <c r="F310" i="44"/>
  <c r="G310" i="44"/>
  <c r="D311" i="44"/>
  <c r="E311" i="44"/>
  <c r="F311" i="44"/>
  <c r="G311" i="44"/>
  <c r="D312" i="44"/>
  <c r="E312" i="44"/>
  <c r="F312" i="44"/>
  <c r="G312" i="44"/>
  <c r="D313" i="44"/>
  <c r="E313" i="44"/>
  <c r="F313" i="44"/>
  <c r="G313" i="44"/>
  <c r="B303" i="44"/>
  <c r="B304" i="44"/>
  <c r="B305" i="44"/>
  <c r="B306" i="44"/>
  <c r="B307" i="44"/>
  <c r="B308" i="44"/>
  <c r="B309" i="44"/>
  <c r="B310" i="44"/>
  <c r="B311" i="44"/>
  <c r="B312" i="44"/>
  <c r="B313" i="44"/>
  <c r="D289" i="44"/>
  <c r="E289" i="44"/>
  <c r="F289" i="44"/>
  <c r="G289" i="44"/>
  <c r="D290" i="44"/>
  <c r="E290" i="44"/>
  <c r="F290" i="44"/>
  <c r="G290" i="44"/>
  <c r="D291" i="44"/>
  <c r="E291" i="44"/>
  <c r="F291" i="44"/>
  <c r="G291" i="44"/>
  <c r="D292" i="44"/>
  <c r="E292" i="44"/>
  <c r="F292" i="44"/>
  <c r="G292" i="44"/>
  <c r="D293" i="44"/>
  <c r="E293" i="44"/>
  <c r="F293" i="44"/>
  <c r="G293" i="44"/>
  <c r="D294" i="44"/>
  <c r="E294" i="44"/>
  <c r="F294" i="44"/>
  <c r="G294" i="44"/>
  <c r="D295" i="44"/>
  <c r="E295" i="44"/>
  <c r="F295" i="44"/>
  <c r="G295" i="44"/>
  <c r="D296" i="44"/>
  <c r="E296" i="44"/>
  <c r="F296" i="44"/>
  <c r="G296" i="44"/>
  <c r="D297" i="44"/>
  <c r="E297" i="44"/>
  <c r="F297" i="44"/>
  <c r="G297" i="44"/>
  <c r="D298" i="44"/>
  <c r="E298" i="44"/>
  <c r="F298" i="44"/>
  <c r="G298" i="44"/>
  <c r="D299" i="44"/>
  <c r="E299" i="44"/>
  <c r="F299" i="44"/>
  <c r="G299" i="44"/>
  <c r="D300" i="44"/>
  <c r="E300" i="44"/>
  <c r="F300" i="44"/>
  <c r="G300" i="44"/>
  <c r="D301" i="44"/>
  <c r="E301" i="44"/>
  <c r="F301" i="44"/>
  <c r="G301" i="44"/>
  <c r="D302" i="44"/>
  <c r="E302" i="44"/>
  <c r="F302" i="44"/>
  <c r="G302" i="44"/>
  <c r="B289" i="44"/>
  <c r="B290" i="44"/>
  <c r="B291" i="44"/>
  <c r="B292" i="44"/>
  <c r="B293" i="44"/>
  <c r="B294" i="44"/>
  <c r="B295" i="44"/>
  <c r="B296" i="44"/>
  <c r="B297" i="44"/>
  <c r="B298" i="44"/>
  <c r="B299" i="44"/>
  <c r="B300" i="44"/>
  <c r="B301" i="44"/>
  <c r="B302" i="44"/>
  <c r="D282" i="44"/>
  <c r="E282" i="44"/>
  <c r="F282" i="44"/>
  <c r="G282" i="44"/>
  <c r="D283" i="44"/>
  <c r="E283" i="44"/>
  <c r="F283" i="44"/>
  <c r="G283" i="44"/>
  <c r="D284" i="44"/>
  <c r="E284" i="44"/>
  <c r="F284" i="44"/>
  <c r="G284" i="44"/>
  <c r="D285" i="44"/>
  <c r="E285" i="44"/>
  <c r="F285" i="44"/>
  <c r="G285" i="44"/>
  <c r="D286" i="44"/>
  <c r="E286" i="44"/>
  <c r="F286" i="44"/>
  <c r="G286" i="44"/>
  <c r="D287" i="44"/>
  <c r="E287" i="44"/>
  <c r="F287" i="44"/>
  <c r="G287" i="44"/>
  <c r="D288" i="44"/>
  <c r="E288" i="44"/>
  <c r="F288" i="44"/>
  <c r="G288" i="44"/>
  <c r="B282" i="44"/>
  <c r="B283" i="44"/>
  <c r="B284" i="44"/>
  <c r="B285" i="44"/>
  <c r="B286" i="44"/>
  <c r="B287" i="44"/>
  <c r="B288" i="44"/>
  <c r="D271" i="44"/>
  <c r="E271" i="44"/>
  <c r="F271" i="44"/>
  <c r="G271" i="44"/>
  <c r="D272" i="44"/>
  <c r="E272" i="44"/>
  <c r="F272" i="44"/>
  <c r="G272" i="44"/>
  <c r="D273" i="44"/>
  <c r="E273" i="44"/>
  <c r="F273" i="44"/>
  <c r="G273" i="44"/>
  <c r="D274" i="44"/>
  <c r="E274" i="44"/>
  <c r="F274" i="44"/>
  <c r="G274" i="44"/>
  <c r="D275" i="44"/>
  <c r="E275" i="44"/>
  <c r="F275" i="44"/>
  <c r="G275" i="44"/>
  <c r="D276" i="44"/>
  <c r="E276" i="44"/>
  <c r="F276" i="44"/>
  <c r="G276" i="44"/>
  <c r="D277" i="44"/>
  <c r="E277" i="44"/>
  <c r="F277" i="44"/>
  <c r="G277" i="44"/>
  <c r="D278" i="44"/>
  <c r="E278" i="44"/>
  <c r="F278" i="44"/>
  <c r="G278" i="44"/>
  <c r="D279" i="44"/>
  <c r="E279" i="44"/>
  <c r="F279" i="44"/>
  <c r="G279" i="44"/>
  <c r="D280" i="44"/>
  <c r="E280" i="44"/>
  <c r="F280" i="44"/>
  <c r="G280" i="44"/>
  <c r="D281" i="44"/>
  <c r="E281" i="44"/>
  <c r="F281" i="44"/>
  <c r="G281" i="44"/>
  <c r="B271" i="44"/>
  <c r="B272" i="44"/>
  <c r="B273" i="44"/>
  <c r="B274" i="44"/>
  <c r="B275" i="44"/>
  <c r="B276" i="44"/>
  <c r="B277" i="44"/>
  <c r="B278" i="44"/>
  <c r="B279" i="44"/>
  <c r="B280" i="44"/>
  <c r="B281" i="44"/>
  <c r="D261" i="44"/>
  <c r="E261" i="44"/>
  <c r="F261" i="44"/>
  <c r="G261" i="44"/>
  <c r="D262" i="44"/>
  <c r="E262" i="44"/>
  <c r="F262" i="44"/>
  <c r="G262" i="44"/>
  <c r="D263" i="44"/>
  <c r="E263" i="44"/>
  <c r="F263" i="44"/>
  <c r="G263" i="44"/>
  <c r="D264" i="44"/>
  <c r="E264" i="44"/>
  <c r="F264" i="44"/>
  <c r="G264" i="44"/>
  <c r="D265" i="44"/>
  <c r="E265" i="44"/>
  <c r="F265" i="44"/>
  <c r="G265" i="44"/>
  <c r="D266" i="44"/>
  <c r="E266" i="44"/>
  <c r="F266" i="44"/>
  <c r="G266" i="44"/>
  <c r="D267" i="44"/>
  <c r="E267" i="44"/>
  <c r="F267" i="44"/>
  <c r="G267" i="44"/>
  <c r="D268" i="44"/>
  <c r="E268" i="44"/>
  <c r="F268" i="44"/>
  <c r="G268" i="44"/>
  <c r="D269" i="44"/>
  <c r="E269" i="44"/>
  <c r="F269" i="44"/>
  <c r="G269" i="44"/>
  <c r="D270" i="44"/>
  <c r="E270" i="44"/>
  <c r="F270" i="44"/>
  <c r="G270" i="44"/>
  <c r="B261" i="44"/>
  <c r="B262" i="44"/>
  <c r="B263" i="44"/>
  <c r="B264" i="44"/>
  <c r="B265" i="44"/>
  <c r="B266" i="44"/>
  <c r="B267" i="44"/>
  <c r="B268" i="44"/>
  <c r="B269" i="44"/>
  <c r="B270" i="44"/>
  <c r="D249" i="44"/>
  <c r="E249" i="44"/>
  <c r="F249" i="44"/>
  <c r="G249" i="44"/>
  <c r="D250" i="44"/>
  <c r="E250" i="44"/>
  <c r="F250" i="44"/>
  <c r="G250" i="44"/>
  <c r="D251" i="44"/>
  <c r="E251" i="44"/>
  <c r="F251" i="44"/>
  <c r="G251" i="44"/>
  <c r="D252" i="44"/>
  <c r="E252" i="44"/>
  <c r="F252" i="44"/>
  <c r="G252" i="44"/>
  <c r="D253" i="44"/>
  <c r="E253" i="44"/>
  <c r="F253" i="44"/>
  <c r="G253" i="44"/>
  <c r="D254" i="44"/>
  <c r="E254" i="44"/>
  <c r="F254" i="44"/>
  <c r="G254" i="44"/>
  <c r="D255" i="44"/>
  <c r="E255" i="44"/>
  <c r="F255" i="44"/>
  <c r="G255" i="44"/>
  <c r="D256" i="44"/>
  <c r="E256" i="44"/>
  <c r="F256" i="44"/>
  <c r="G256" i="44"/>
  <c r="D257" i="44"/>
  <c r="E257" i="44"/>
  <c r="F257" i="44"/>
  <c r="G257" i="44"/>
  <c r="D258" i="44"/>
  <c r="E258" i="44"/>
  <c r="F258" i="44"/>
  <c r="G258" i="44"/>
  <c r="D259" i="44"/>
  <c r="E259" i="44"/>
  <c r="F259" i="44"/>
  <c r="G259" i="44"/>
  <c r="D260" i="44"/>
  <c r="E260" i="44"/>
  <c r="F260" i="44"/>
  <c r="G260" i="44"/>
  <c r="B249" i="44"/>
  <c r="B250" i="44"/>
  <c r="B251" i="44"/>
  <c r="B252" i="44"/>
  <c r="B253" i="44"/>
  <c r="B254" i="44"/>
  <c r="B255" i="44"/>
  <c r="B256" i="44"/>
  <c r="B257" i="44"/>
  <c r="B258" i="44"/>
  <c r="B259" i="44"/>
  <c r="B260" i="44"/>
  <c r="D240" i="44"/>
  <c r="E240" i="44"/>
  <c r="F240" i="44"/>
  <c r="G240" i="44"/>
  <c r="D241" i="44"/>
  <c r="E241" i="44"/>
  <c r="F241" i="44"/>
  <c r="G241" i="44"/>
  <c r="D242" i="44"/>
  <c r="E242" i="44"/>
  <c r="F242" i="44"/>
  <c r="G242" i="44"/>
  <c r="D243" i="44"/>
  <c r="E243" i="44"/>
  <c r="F243" i="44"/>
  <c r="G243" i="44"/>
  <c r="D244" i="44"/>
  <c r="E244" i="44"/>
  <c r="F244" i="44"/>
  <c r="G244" i="44"/>
  <c r="D245" i="44"/>
  <c r="E245" i="44"/>
  <c r="F245" i="44"/>
  <c r="G245" i="44"/>
  <c r="D246" i="44"/>
  <c r="E246" i="44"/>
  <c r="F246" i="44"/>
  <c r="G246" i="44"/>
  <c r="D247" i="44"/>
  <c r="E247" i="44"/>
  <c r="F247" i="44"/>
  <c r="G247" i="44"/>
  <c r="D248" i="44"/>
  <c r="E248" i="44"/>
  <c r="F248" i="44"/>
  <c r="G248" i="44"/>
  <c r="B240" i="44"/>
  <c r="B241" i="44"/>
  <c r="B242" i="44"/>
  <c r="B243" i="44"/>
  <c r="B244" i="44"/>
  <c r="B245" i="44"/>
  <c r="B246" i="44"/>
  <c r="B247" i="44"/>
  <c r="B248" i="44"/>
  <c r="D232" i="44"/>
  <c r="E232" i="44"/>
  <c r="F232" i="44"/>
  <c r="G232" i="44"/>
  <c r="D233" i="44"/>
  <c r="E233" i="44"/>
  <c r="F233" i="44"/>
  <c r="G233" i="44"/>
  <c r="D234" i="44"/>
  <c r="E234" i="44"/>
  <c r="F234" i="44"/>
  <c r="G234" i="44"/>
  <c r="D235" i="44"/>
  <c r="E235" i="44"/>
  <c r="F235" i="44"/>
  <c r="G235" i="44"/>
  <c r="D236" i="44"/>
  <c r="E236" i="44"/>
  <c r="F236" i="44"/>
  <c r="G236" i="44"/>
  <c r="D237" i="44"/>
  <c r="E237" i="44"/>
  <c r="F237" i="44"/>
  <c r="G237" i="44"/>
  <c r="D238" i="44"/>
  <c r="E238" i="44"/>
  <c r="F238" i="44"/>
  <c r="G238" i="44"/>
  <c r="D239" i="44"/>
  <c r="E239" i="44"/>
  <c r="F239" i="44"/>
  <c r="G239" i="44"/>
  <c r="B232" i="44"/>
  <c r="B233" i="44"/>
  <c r="B234" i="44"/>
  <c r="B235" i="44"/>
  <c r="B236" i="44"/>
  <c r="B237" i="44"/>
  <c r="B238" i="44"/>
  <c r="B239" i="44"/>
  <c r="D224" i="44"/>
  <c r="E224" i="44"/>
  <c r="F224" i="44"/>
  <c r="G224" i="44"/>
  <c r="D225" i="44"/>
  <c r="E225" i="44"/>
  <c r="F225" i="44"/>
  <c r="G225" i="44"/>
  <c r="D226" i="44"/>
  <c r="E226" i="44"/>
  <c r="F226" i="44"/>
  <c r="G226" i="44"/>
  <c r="D227" i="44"/>
  <c r="E227" i="44"/>
  <c r="F227" i="44"/>
  <c r="G227" i="44"/>
  <c r="D228" i="44"/>
  <c r="E228" i="44"/>
  <c r="F228" i="44"/>
  <c r="G228" i="44"/>
  <c r="D229" i="44"/>
  <c r="E229" i="44"/>
  <c r="F229" i="44"/>
  <c r="G229" i="44"/>
  <c r="D230" i="44"/>
  <c r="E230" i="44"/>
  <c r="F230" i="44"/>
  <c r="G230" i="44"/>
  <c r="D231" i="44"/>
  <c r="E231" i="44"/>
  <c r="F231" i="44"/>
  <c r="G231" i="44"/>
  <c r="B224" i="44"/>
  <c r="B225" i="44"/>
  <c r="B226" i="44"/>
  <c r="B227" i="44"/>
  <c r="B228" i="44"/>
  <c r="B229" i="44"/>
  <c r="B230" i="44"/>
  <c r="B231" i="44"/>
  <c r="D223" i="44"/>
  <c r="E223" i="44"/>
  <c r="F223" i="44"/>
  <c r="G223" i="44"/>
  <c r="D216" i="44"/>
  <c r="E216" i="44"/>
  <c r="F216" i="44"/>
  <c r="G216" i="44"/>
  <c r="D217" i="44"/>
  <c r="E217" i="44"/>
  <c r="F217" i="44"/>
  <c r="G217" i="44"/>
  <c r="D218" i="44"/>
  <c r="E218" i="44"/>
  <c r="F218" i="44"/>
  <c r="G218" i="44"/>
  <c r="D219" i="44"/>
  <c r="E219" i="44"/>
  <c r="F219" i="44"/>
  <c r="G219" i="44"/>
  <c r="D220" i="44"/>
  <c r="E220" i="44"/>
  <c r="F220" i="44"/>
  <c r="G220" i="44"/>
  <c r="D221" i="44"/>
  <c r="E221" i="44"/>
  <c r="F221" i="44"/>
  <c r="G221" i="44"/>
  <c r="D222" i="44"/>
  <c r="E222" i="44"/>
  <c r="F222" i="44"/>
  <c r="G222" i="44"/>
  <c r="B216" i="44"/>
  <c r="B217" i="44"/>
  <c r="B218" i="44"/>
  <c r="B219" i="44"/>
  <c r="B220" i="44"/>
  <c r="B221" i="44"/>
  <c r="B222" i="44"/>
  <c r="B223" i="44"/>
  <c r="D211" i="44"/>
  <c r="E211" i="44"/>
  <c r="F211" i="44"/>
  <c r="G211" i="44"/>
  <c r="D212" i="44"/>
  <c r="E212" i="44"/>
  <c r="F212" i="44"/>
  <c r="G212" i="44"/>
  <c r="D213" i="44"/>
  <c r="E213" i="44"/>
  <c r="F213" i="44"/>
  <c r="G213" i="44"/>
  <c r="D214" i="44"/>
  <c r="E214" i="44"/>
  <c r="F214" i="44"/>
  <c r="G214" i="44"/>
  <c r="D215" i="44"/>
  <c r="E215" i="44"/>
  <c r="F215" i="44"/>
  <c r="G215" i="44"/>
  <c r="B211" i="44"/>
  <c r="B212" i="44"/>
  <c r="B213" i="44"/>
  <c r="B214" i="44"/>
  <c r="B215" i="44"/>
  <c r="D210" i="44"/>
  <c r="E210" i="44"/>
  <c r="F210" i="44"/>
  <c r="G210" i="44"/>
  <c r="B210" i="44"/>
  <c r="D207" i="44"/>
  <c r="E207" i="44"/>
  <c r="F207" i="44"/>
  <c r="G207" i="44"/>
  <c r="D208" i="44"/>
  <c r="E208" i="44"/>
  <c r="F208" i="44"/>
  <c r="G208" i="44"/>
  <c r="D209" i="44"/>
  <c r="E209" i="44"/>
  <c r="F209" i="44"/>
  <c r="G209" i="44"/>
  <c r="B209" i="44"/>
  <c r="B208" i="44"/>
  <c r="B207" i="44"/>
  <c r="D203" i="44"/>
  <c r="E203" i="44"/>
  <c r="F203" i="44"/>
  <c r="G203" i="44"/>
  <c r="D204" i="44"/>
  <c r="E204" i="44"/>
  <c r="F204" i="44"/>
  <c r="G204" i="44"/>
  <c r="D205" i="44"/>
  <c r="E205" i="44"/>
  <c r="F205" i="44"/>
  <c r="G205" i="44"/>
  <c r="D206" i="44"/>
  <c r="E206" i="44"/>
  <c r="F206" i="44"/>
  <c r="G206" i="44"/>
  <c r="B203" i="44"/>
  <c r="B204" i="44"/>
  <c r="B205" i="44"/>
  <c r="B206" i="44"/>
  <c r="D189" i="44"/>
  <c r="E189" i="44"/>
  <c r="F189" i="44"/>
  <c r="G189" i="44"/>
  <c r="D190" i="44"/>
  <c r="E190" i="44"/>
  <c r="F190" i="44"/>
  <c r="G190" i="44"/>
  <c r="D191" i="44"/>
  <c r="E191" i="44"/>
  <c r="F191" i="44"/>
  <c r="G191" i="44"/>
  <c r="D192" i="44"/>
  <c r="E192" i="44"/>
  <c r="F192" i="44"/>
  <c r="G192" i="44"/>
  <c r="D193" i="44"/>
  <c r="E193" i="44"/>
  <c r="F193" i="44"/>
  <c r="G193" i="44"/>
  <c r="D194" i="44"/>
  <c r="E194" i="44"/>
  <c r="F194" i="44"/>
  <c r="G194" i="44"/>
  <c r="D195" i="44"/>
  <c r="E195" i="44"/>
  <c r="F195" i="44"/>
  <c r="G195" i="44"/>
  <c r="D196" i="44"/>
  <c r="E196" i="44"/>
  <c r="F196" i="44"/>
  <c r="G196" i="44"/>
  <c r="D197" i="44"/>
  <c r="E197" i="44"/>
  <c r="F197" i="44"/>
  <c r="G197" i="44"/>
  <c r="D198" i="44"/>
  <c r="E198" i="44"/>
  <c r="F198" i="44"/>
  <c r="G198" i="44"/>
  <c r="D199" i="44"/>
  <c r="E199" i="44"/>
  <c r="F199" i="44"/>
  <c r="G199" i="44"/>
  <c r="D200" i="44"/>
  <c r="E200" i="44"/>
  <c r="F200" i="44"/>
  <c r="G200" i="44"/>
  <c r="D201" i="44"/>
  <c r="E201" i="44"/>
  <c r="F201" i="44"/>
  <c r="G201" i="44"/>
  <c r="D202" i="44"/>
  <c r="E202" i="44"/>
  <c r="F202" i="44"/>
  <c r="G202" i="44"/>
  <c r="B189" i="44"/>
  <c r="B190" i="44"/>
  <c r="B191" i="44"/>
  <c r="B192" i="44"/>
  <c r="B193" i="44"/>
  <c r="B194" i="44"/>
  <c r="B195" i="44"/>
  <c r="B196" i="44"/>
  <c r="B197" i="44"/>
  <c r="B198" i="44"/>
  <c r="B199" i="44"/>
  <c r="B200" i="44"/>
  <c r="B201" i="44"/>
  <c r="B202" i="44"/>
  <c r="D187" i="44"/>
  <c r="E187" i="44"/>
  <c r="F187" i="44"/>
  <c r="G187" i="44"/>
  <c r="D188" i="44"/>
  <c r="E188" i="44"/>
  <c r="F188" i="44"/>
  <c r="G188" i="44"/>
  <c r="D174" i="44"/>
  <c r="E174" i="44"/>
  <c r="F174" i="44"/>
  <c r="G174" i="44"/>
  <c r="D175" i="44"/>
  <c r="E175" i="44"/>
  <c r="F175" i="44"/>
  <c r="G175" i="44"/>
  <c r="D176" i="44"/>
  <c r="E176" i="44"/>
  <c r="F176" i="44"/>
  <c r="G176" i="44"/>
  <c r="D177" i="44"/>
  <c r="E177" i="44"/>
  <c r="F177" i="44"/>
  <c r="G177" i="44"/>
  <c r="D178" i="44"/>
  <c r="E178" i="44"/>
  <c r="F178" i="44"/>
  <c r="G178" i="44"/>
  <c r="D179" i="44"/>
  <c r="E179" i="44"/>
  <c r="F179" i="44"/>
  <c r="G179" i="44"/>
  <c r="D180" i="44"/>
  <c r="E180" i="44"/>
  <c r="F180" i="44"/>
  <c r="G180" i="44"/>
  <c r="D181" i="44"/>
  <c r="E181" i="44"/>
  <c r="F181" i="44"/>
  <c r="G181" i="44"/>
  <c r="D182" i="44"/>
  <c r="E182" i="44"/>
  <c r="F182" i="44"/>
  <c r="G182" i="44"/>
  <c r="D183" i="44"/>
  <c r="E183" i="44"/>
  <c r="F183" i="44"/>
  <c r="G183" i="44"/>
  <c r="D184" i="44"/>
  <c r="E184" i="44"/>
  <c r="F184" i="44"/>
  <c r="G184" i="44"/>
  <c r="D185" i="44"/>
  <c r="E185" i="44"/>
  <c r="F185" i="44"/>
  <c r="G185" i="44"/>
  <c r="D186" i="44"/>
  <c r="E186" i="44"/>
  <c r="F186" i="44"/>
  <c r="G186" i="44"/>
  <c r="B174" i="44"/>
  <c r="B175" i="44"/>
  <c r="B176" i="44"/>
  <c r="B177" i="44"/>
  <c r="B178" i="44"/>
  <c r="B179" i="44"/>
  <c r="B180" i="44"/>
  <c r="B181" i="44"/>
  <c r="B182" i="44"/>
  <c r="B183" i="44"/>
  <c r="B184" i="44"/>
  <c r="B185" i="44"/>
  <c r="B186" i="44"/>
  <c r="B187" i="44"/>
  <c r="B188" i="44"/>
  <c r="D165" i="44"/>
  <c r="E165" i="44"/>
  <c r="F165" i="44"/>
  <c r="G165" i="44"/>
  <c r="D166" i="44"/>
  <c r="E166" i="44"/>
  <c r="F166" i="44"/>
  <c r="G166" i="44"/>
  <c r="D167" i="44"/>
  <c r="E167" i="44"/>
  <c r="F167" i="44"/>
  <c r="G167" i="44"/>
  <c r="D168" i="44"/>
  <c r="E168" i="44"/>
  <c r="F168" i="44"/>
  <c r="G168" i="44"/>
  <c r="D169" i="44"/>
  <c r="E169" i="44"/>
  <c r="F169" i="44"/>
  <c r="G169" i="44"/>
  <c r="D170" i="44"/>
  <c r="E170" i="44"/>
  <c r="F170" i="44"/>
  <c r="G170" i="44"/>
  <c r="D171" i="44"/>
  <c r="E171" i="44"/>
  <c r="F171" i="44"/>
  <c r="G171" i="44"/>
  <c r="D172" i="44"/>
  <c r="E172" i="44"/>
  <c r="F172" i="44"/>
  <c r="G172" i="44"/>
  <c r="D173" i="44"/>
  <c r="E173" i="44"/>
  <c r="F173" i="44"/>
  <c r="G173" i="44"/>
  <c r="B165" i="44"/>
  <c r="B166" i="44"/>
  <c r="B167" i="44"/>
  <c r="B168" i="44"/>
  <c r="B169" i="44"/>
  <c r="B170" i="44"/>
  <c r="B171" i="44"/>
  <c r="B172" i="44"/>
  <c r="B173" i="44"/>
  <c r="D164" i="44"/>
  <c r="E164" i="44"/>
  <c r="F164" i="44"/>
  <c r="G164" i="44"/>
  <c r="D150" i="44"/>
  <c r="E150" i="44"/>
  <c r="F150" i="44"/>
  <c r="G150" i="44"/>
  <c r="D151" i="44"/>
  <c r="E151" i="44"/>
  <c r="F151" i="44"/>
  <c r="G151" i="44"/>
  <c r="D152" i="44"/>
  <c r="E152" i="44"/>
  <c r="F152" i="44"/>
  <c r="G152" i="44"/>
  <c r="D153" i="44"/>
  <c r="E153" i="44"/>
  <c r="F153" i="44"/>
  <c r="G153" i="44"/>
  <c r="D154" i="44"/>
  <c r="E154" i="44"/>
  <c r="F154" i="44"/>
  <c r="G154" i="44"/>
  <c r="D155" i="44"/>
  <c r="E155" i="44"/>
  <c r="F155" i="44"/>
  <c r="G155" i="44"/>
  <c r="D156" i="44"/>
  <c r="E156" i="44"/>
  <c r="F156" i="44"/>
  <c r="G156" i="44"/>
  <c r="D157" i="44"/>
  <c r="E157" i="44"/>
  <c r="F157" i="44"/>
  <c r="G157" i="44"/>
  <c r="D158" i="44"/>
  <c r="E158" i="44"/>
  <c r="F158" i="44"/>
  <c r="G158" i="44"/>
  <c r="D159" i="44"/>
  <c r="E159" i="44"/>
  <c r="F159" i="44"/>
  <c r="G159" i="44"/>
  <c r="D160" i="44"/>
  <c r="E160" i="44"/>
  <c r="F160" i="44"/>
  <c r="G160" i="44"/>
  <c r="D161" i="44"/>
  <c r="E161" i="44"/>
  <c r="F161" i="44"/>
  <c r="G161" i="44"/>
  <c r="D162" i="44"/>
  <c r="E162" i="44"/>
  <c r="F162" i="44"/>
  <c r="G162" i="44"/>
  <c r="D163" i="44"/>
  <c r="E163" i="44"/>
  <c r="F163" i="44"/>
  <c r="G163" i="44"/>
  <c r="B150" i="44"/>
  <c r="B151" i="44"/>
  <c r="B152" i="44"/>
  <c r="B153" i="44"/>
  <c r="B154" i="44"/>
  <c r="B155" i="44"/>
  <c r="B156" i="44"/>
  <c r="B157" i="44"/>
  <c r="B158" i="44"/>
  <c r="B159" i="44"/>
  <c r="B160" i="44"/>
  <c r="B161" i="44"/>
  <c r="B162" i="44"/>
  <c r="B163" i="44"/>
  <c r="B164" i="44"/>
  <c r="E141" i="44"/>
  <c r="F141" i="44"/>
  <c r="G141" i="44"/>
  <c r="E142" i="44"/>
  <c r="F142" i="44"/>
  <c r="G142" i="44"/>
  <c r="E143" i="44"/>
  <c r="F143" i="44"/>
  <c r="G143" i="44"/>
  <c r="E144" i="44"/>
  <c r="F144" i="44"/>
  <c r="G144" i="44"/>
  <c r="E145" i="44"/>
  <c r="F145" i="44"/>
  <c r="G145" i="44"/>
  <c r="E146" i="44"/>
  <c r="F146" i="44"/>
  <c r="G146" i="44"/>
  <c r="E147" i="44"/>
  <c r="F147" i="44"/>
  <c r="G147" i="44"/>
  <c r="E148" i="44"/>
  <c r="F148" i="44"/>
  <c r="G148" i="44"/>
  <c r="E149" i="44"/>
  <c r="F149" i="44"/>
  <c r="G149" i="44"/>
  <c r="D141" i="44"/>
  <c r="D142" i="44"/>
  <c r="D143" i="44"/>
  <c r="D144" i="44"/>
  <c r="D145" i="44"/>
  <c r="D146" i="44"/>
  <c r="D147" i="44"/>
  <c r="D148" i="44"/>
  <c r="D149" i="44"/>
  <c r="B141" i="44"/>
  <c r="B142" i="44"/>
  <c r="B143" i="44"/>
  <c r="B144" i="44"/>
  <c r="B145" i="44"/>
  <c r="B146" i="44"/>
  <c r="B147" i="44"/>
  <c r="B148" i="44"/>
  <c r="B149" i="44"/>
  <c r="F133" i="44"/>
  <c r="G133" i="44"/>
  <c r="F134" i="44"/>
  <c r="G134" i="44"/>
  <c r="F135" i="44"/>
  <c r="G135" i="44"/>
  <c r="F136" i="44"/>
  <c r="G136" i="44"/>
  <c r="F137" i="44"/>
  <c r="G137" i="44"/>
  <c r="F138" i="44"/>
  <c r="G138" i="44"/>
  <c r="F139" i="44"/>
  <c r="G139" i="44"/>
  <c r="F140" i="44"/>
  <c r="G140" i="44"/>
  <c r="D133" i="44"/>
  <c r="E133" i="44"/>
  <c r="D134" i="44"/>
  <c r="E134" i="44"/>
  <c r="D135" i="44"/>
  <c r="E135" i="44"/>
  <c r="D136" i="44"/>
  <c r="E136" i="44"/>
  <c r="D137" i="44"/>
  <c r="E137" i="44"/>
  <c r="D138" i="44"/>
  <c r="E138" i="44"/>
  <c r="D139" i="44"/>
  <c r="E139" i="44"/>
  <c r="D140" i="44"/>
  <c r="E140" i="44"/>
  <c r="B133" i="44"/>
  <c r="B134" i="44"/>
  <c r="B135" i="44"/>
  <c r="B136" i="44"/>
  <c r="B137" i="44"/>
  <c r="B138" i="44"/>
  <c r="B139" i="44"/>
  <c r="B140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B109" i="44"/>
  <c r="B110" i="44"/>
  <c r="B111" i="44"/>
  <c r="B112" i="44"/>
  <c r="B113" i="44"/>
  <c r="B114" i="44"/>
  <c r="B115" i="44"/>
  <c r="B116" i="44"/>
  <c r="B117" i="44"/>
  <c r="B118" i="44"/>
  <c r="B119" i="44"/>
  <c r="B120" i="44"/>
  <c r="B121" i="44"/>
  <c r="B122" i="44"/>
  <c r="B123" i="44"/>
  <c r="B124" i="44"/>
  <c r="B125" i="44"/>
  <c r="B126" i="44"/>
  <c r="B127" i="44"/>
  <c r="B128" i="44"/>
  <c r="B129" i="44"/>
  <c r="B130" i="44"/>
  <c r="B131" i="44"/>
  <c r="B132" i="44"/>
  <c r="G103" i="44"/>
  <c r="G104" i="44"/>
  <c r="G105" i="44"/>
  <c r="G106" i="44"/>
  <c r="G107" i="44"/>
  <c r="G108" i="44"/>
  <c r="F103" i="44"/>
  <c r="F104" i="44"/>
  <c r="F105" i="44"/>
  <c r="F106" i="44"/>
  <c r="F107" i="44"/>
  <c r="F108" i="44"/>
  <c r="E103" i="44"/>
  <c r="E104" i="44"/>
  <c r="E105" i="44"/>
  <c r="E106" i="44"/>
  <c r="E107" i="44"/>
  <c r="E108" i="44"/>
  <c r="D103" i="44"/>
  <c r="D104" i="44"/>
  <c r="D105" i="44"/>
  <c r="D106" i="44"/>
  <c r="D107" i="44"/>
  <c r="D108" i="44"/>
  <c r="B103" i="44"/>
  <c r="B104" i="44"/>
  <c r="B105" i="44"/>
  <c r="B106" i="44"/>
  <c r="B107" i="44"/>
  <c r="B108" i="44"/>
  <c r="G97" i="44"/>
  <c r="G98" i="44"/>
  <c r="G99" i="44"/>
  <c r="G100" i="44"/>
  <c r="G101" i="44"/>
  <c r="G102" i="44"/>
  <c r="F97" i="44"/>
  <c r="F98" i="44"/>
  <c r="F99" i="44"/>
  <c r="F100" i="44"/>
  <c r="F101" i="44"/>
  <c r="F102" i="44"/>
  <c r="E97" i="44"/>
  <c r="E98" i="44"/>
  <c r="E99" i="44"/>
  <c r="E100" i="44"/>
  <c r="E101" i="44"/>
  <c r="E102" i="44"/>
  <c r="D97" i="44"/>
  <c r="D98" i="44"/>
  <c r="D99" i="44"/>
  <c r="D100" i="44"/>
  <c r="D101" i="44"/>
  <c r="D102" i="44"/>
  <c r="B97" i="44"/>
  <c r="B98" i="44"/>
  <c r="B99" i="44"/>
  <c r="B100" i="44"/>
  <c r="B101" i="44"/>
  <c r="B102" i="44"/>
  <c r="D82" i="44"/>
  <c r="E82" i="44"/>
  <c r="F82" i="44"/>
  <c r="G82" i="44"/>
  <c r="D83" i="44"/>
  <c r="E83" i="44"/>
  <c r="F83" i="44"/>
  <c r="G83" i="44"/>
  <c r="D84" i="44"/>
  <c r="E84" i="44"/>
  <c r="F84" i="44"/>
  <c r="G84" i="44"/>
  <c r="D85" i="44"/>
  <c r="E85" i="44"/>
  <c r="F85" i="44"/>
  <c r="G85" i="44"/>
  <c r="D86" i="44"/>
  <c r="E86" i="44"/>
  <c r="F86" i="44"/>
  <c r="G86" i="44"/>
  <c r="D87" i="44"/>
  <c r="E87" i="44"/>
  <c r="F87" i="44"/>
  <c r="G87" i="44"/>
  <c r="D88" i="44"/>
  <c r="E88" i="44"/>
  <c r="F88" i="44"/>
  <c r="G88" i="44"/>
  <c r="D89" i="44"/>
  <c r="E89" i="44"/>
  <c r="F89" i="44"/>
  <c r="G89" i="44"/>
  <c r="D90" i="44"/>
  <c r="E90" i="44"/>
  <c r="F90" i="44"/>
  <c r="G90" i="44"/>
  <c r="D91" i="44"/>
  <c r="E91" i="44"/>
  <c r="F91" i="44"/>
  <c r="G91" i="44"/>
  <c r="D92" i="44"/>
  <c r="E92" i="44"/>
  <c r="F92" i="44"/>
  <c r="G92" i="44"/>
  <c r="D93" i="44"/>
  <c r="E93" i="44"/>
  <c r="F93" i="44"/>
  <c r="G93" i="44"/>
  <c r="D94" i="44"/>
  <c r="E94" i="44"/>
  <c r="F94" i="44"/>
  <c r="G94" i="44"/>
  <c r="D95" i="44"/>
  <c r="E95" i="44"/>
  <c r="F95" i="44"/>
  <c r="G95" i="44"/>
  <c r="D96" i="44"/>
  <c r="E96" i="44"/>
  <c r="F96" i="44"/>
  <c r="G96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50" i="44"/>
  <c r="B71" i="44"/>
  <c r="B72" i="44"/>
  <c r="B73" i="44"/>
  <c r="B74" i="44"/>
  <c r="B75" i="44"/>
  <c r="B76" i="44"/>
  <c r="B77" i="44"/>
  <c r="B78" i="44"/>
  <c r="B79" i="44"/>
  <c r="B80" i="44"/>
  <c r="B81" i="44"/>
  <c r="B63" i="44"/>
  <c r="B64" i="44"/>
  <c r="B65" i="44"/>
  <c r="B66" i="44"/>
  <c r="B67" i="44"/>
  <c r="B68" i="44"/>
  <c r="B69" i="44"/>
  <c r="B7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50" i="44"/>
  <c r="C7" i="44"/>
  <c r="C8" i="44"/>
  <c r="C9" i="44"/>
  <c r="C10" i="44"/>
  <c r="C6" i="44"/>
  <c r="G227" i="11"/>
  <c r="G293" i="11"/>
  <c r="G238" i="11"/>
  <c r="G239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8" i="11"/>
  <c r="G259" i="11"/>
  <c r="G260" i="11"/>
  <c r="G261" i="11"/>
  <c r="G262" i="11"/>
  <c r="G264" i="11"/>
  <c r="G265" i="11"/>
  <c r="G266" i="11"/>
  <c r="G267" i="11"/>
  <c r="G268" i="11"/>
  <c r="G269" i="11"/>
  <c r="G270" i="11"/>
  <c r="G271" i="11"/>
  <c r="G272" i="11"/>
  <c r="G237" i="11"/>
  <c r="G240" i="11"/>
  <c r="G290" i="11"/>
  <c r="G289" i="11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178" i="46"/>
  <c r="J46" i="47"/>
  <c r="J47" i="47"/>
  <c r="J48" i="47"/>
  <c r="J49" i="47"/>
  <c r="J50" i="47"/>
  <c r="J51" i="47"/>
  <c r="J52" i="47"/>
  <c r="J53" i="47"/>
  <c r="J45" i="47"/>
  <c r="I37" i="47"/>
  <c r="I39" i="47" s="1"/>
  <c r="L25" i="47"/>
  <c r="H14" i="47" s="1"/>
  <c r="E23" i="47"/>
  <c r="E22" i="47"/>
  <c r="E17" i="47"/>
  <c r="J15" i="47"/>
  <c r="G14" i="47"/>
  <c r="G24" i="47" s="1"/>
  <c r="G37" i="44"/>
  <c r="G38" i="44"/>
  <c r="G39" i="44"/>
  <c r="G40" i="44"/>
  <c r="G221" i="46"/>
  <c r="G220" i="46"/>
  <c r="I203" i="46"/>
  <c r="I202" i="46"/>
  <c r="I201" i="46"/>
  <c r="I200" i="46"/>
  <c r="I199" i="46"/>
  <c r="I198" i="46"/>
  <c r="I197" i="46"/>
  <c r="I196" i="46"/>
  <c r="I195" i="46"/>
  <c r="I194" i="46"/>
  <c r="I193" i="46"/>
  <c r="I192" i="46"/>
  <c r="I191" i="46"/>
  <c r="I190" i="46"/>
  <c r="I189" i="46"/>
  <c r="I188" i="46"/>
  <c r="I187" i="46"/>
  <c r="I186" i="46"/>
  <c r="I185" i="46"/>
  <c r="I184" i="46"/>
  <c r="I183" i="46"/>
  <c r="I182" i="46"/>
  <c r="I180" i="46"/>
  <c r="I179" i="46"/>
  <c r="I178" i="46"/>
  <c r="G170" i="46"/>
  <c r="G169" i="46"/>
  <c r="G168" i="46"/>
  <c r="G167" i="46"/>
  <c r="G166" i="46"/>
  <c r="G165" i="46"/>
  <c r="G164" i="46"/>
  <c r="G155" i="46"/>
  <c r="G157" i="46" s="1"/>
  <c r="J148" i="46"/>
  <c r="G147" i="46"/>
  <c r="G146" i="46"/>
  <c r="G145" i="46"/>
  <c r="G144" i="46"/>
  <c r="E127" i="46"/>
  <c r="D127" i="46"/>
  <c r="C127" i="46"/>
  <c r="D126" i="46"/>
  <c r="F110" i="46"/>
  <c r="F78" i="46" s="1"/>
  <c r="D110" i="46"/>
  <c r="C110" i="46"/>
  <c r="D109" i="46"/>
  <c r="F95" i="46"/>
  <c r="D95" i="46"/>
  <c r="C95" i="46"/>
  <c r="D94" i="46"/>
  <c r="D78" i="46"/>
  <c r="C78" i="46"/>
  <c r="D77" i="46"/>
  <c r="D64" i="46"/>
  <c r="C64" i="46"/>
  <c r="D63" i="46"/>
  <c r="G46" i="46"/>
  <c r="G45" i="46"/>
  <c r="I181" i="46"/>
  <c r="G187" i="12"/>
  <c r="G186" i="12"/>
  <c r="G185" i="12"/>
  <c r="G184" i="12"/>
  <c r="B142" i="12"/>
  <c r="C142" i="12"/>
  <c r="D142" i="12"/>
  <c r="E142" i="12"/>
  <c r="B121" i="12"/>
  <c r="C121" i="12"/>
  <c r="D121" i="12"/>
  <c r="F121" i="12"/>
  <c r="B102" i="12"/>
  <c r="C102" i="12"/>
  <c r="D102" i="12"/>
  <c r="F102" i="12"/>
  <c r="B81" i="12"/>
  <c r="C81" i="12"/>
  <c r="D81" i="12"/>
  <c r="G40" i="12"/>
  <c r="B62" i="12"/>
  <c r="C62" i="12"/>
  <c r="D62" i="12"/>
  <c r="E62" i="12"/>
  <c r="E81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E171" i="12"/>
  <c r="G171" i="12" s="1"/>
  <c r="G172" i="12" s="1"/>
  <c r="J171" i="12"/>
  <c r="K171" i="12" s="1"/>
  <c r="E161" i="12"/>
  <c r="G161" i="12" s="1"/>
  <c r="G228" i="11"/>
  <c r="G224" i="11"/>
  <c r="G225" i="11"/>
  <c r="G226" i="11"/>
  <c r="G45" i="11"/>
  <c r="G306" i="11"/>
  <c r="G248" i="12"/>
  <c r="G221" i="11"/>
  <c r="G220" i="11"/>
  <c r="D170" i="11"/>
  <c r="D171" i="11"/>
  <c r="D144" i="11"/>
  <c r="D120" i="11"/>
  <c r="D121" i="11"/>
  <c r="D94" i="11"/>
  <c r="D95" i="11"/>
  <c r="D70" i="11"/>
  <c r="D71" i="11"/>
  <c r="G182" i="12"/>
  <c r="G246" i="12"/>
  <c r="G247" i="12"/>
  <c r="G245" i="12"/>
  <c r="G180" i="12"/>
  <c r="G181" i="12"/>
  <c r="G179" i="12"/>
  <c r="E60" i="12"/>
  <c r="E61" i="12"/>
  <c r="E63" i="12"/>
  <c r="E82" i="12" s="1"/>
  <c r="E103" i="12" s="1"/>
  <c r="E122" i="12" s="1"/>
  <c r="E64" i="12"/>
  <c r="E83" i="12" s="1"/>
  <c r="E104" i="12" s="1"/>
  <c r="E123" i="12" s="1"/>
  <c r="E65" i="12"/>
  <c r="E84" i="12" s="1"/>
  <c r="E105" i="12" s="1"/>
  <c r="E66" i="12"/>
  <c r="E85" i="12" s="1"/>
  <c r="E67" i="12"/>
  <c r="E86" i="12" s="1"/>
  <c r="E107" i="12" s="1"/>
  <c r="E68" i="12"/>
  <c r="E87" i="12" s="1"/>
  <c r="E69" i="12"/>
  <c r="E88" i="12" s="1"/>
  <c r="E109" i="12" s="1"/>
  <c r="E128" i="12" s="1"/>
  <c r="E146" i="12"/>
  <c r="E147" i="12"/>
  <c r="F147" i="12" s="1"/>
  <c r="G147" i="12" s="1"/>
  <c r="E148" i="12"/>
  <c r="E149" i="12"/>
  <c r="D140" i="12"/>
  <c r="D141" i="12"/>
  <c r="D143" i="12"/>
  <c r="D144" i="12"/>
  <c r="D145" i="12"/>
  <c r="D146" i="12"/>
  <c r="D147" i="12"/>
  <c r="D148" i="12"/>
  <c r="D149" i="12"/>
  <c r="D150" i="12"/>
  <c r="D139" i="12"/>
  <c r="C146" i="12"/>
  <c r="C147" i="12"/>
  <c r="C148" i="12"/>
  <c r="B146" i="12"/>
  <c r="B147" i="12"/>
  <c r="B148" i="12"/>
  <c r="F125" i="12"/>
  <c r="F126" i="12"/>
  <c r="F127" i="12"/>
  <c r="D119" i="12"/>
  <c r="D120" i="12"/>
  <c r="D122" i="12"/>
  <c r="D123" i="12"/>
  <c r="D124" i="12"/>
  <c r="D125" i="12"/>
  <c r="D126" i="12"/>
  <c r="D127" i="12"/>
  <c r="D128" i="12"/>
  <c r="D129" i="12"/>
  <c r="C118" i="12"/>
  <c r="D118" i="12"/>
  <c r="C125" i="12"/>
  <c r="C126" i="12"/>
  <c r="C127" i="12"/>
  <c r="B125" i="12"/>
  <c r="B126" i="12"/>
  <c r="B127" i="12"/>
  <c r="F106" i="12"/>
  <c r="F107" i="12"/>
  <c r="F108" i="12"/>
  <c r="C100" i="12"/>
  <c r="D100" i="12"/>
  <c r="C101" i="12"/>
  <c r="D101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D99" i="12"/>
  <c r="B106" i="12"/>
  <c r="B107" i="12"/>
  <c r="B108" i="12"/>
  <c r="D88" i="12"/>
  <c r="D89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D79" i="12"/>
  <c r="D80" i="12"/>
  <c r="D82" i="12"/>
  <c r="D83" i="12"/>
  <c r="D84" i="12"/>
  <c r="D78" i="12"/>
  <c r="B66" i="12"/>
  <c r="B67" i="12"/>
  <c r="B68" i="12"/>
  <c r="C66" i="12"/>
  <c r="D66" i="12"/>
  <c r="C67" i="12"/>
  <c r="D67" i="12"/>
  <c r="F67" i="12"/>
  <c r="C68" i="12"/>
  <c r="G68" i="12" s="1"/>
  <c r="D68" i="12"/>
  <c r="F68" i="12"/>
  <c r="D60" i="12"/>
  <c r="D61" i="12"/>
  <c r="D63" i="12"/>
  <c r="D64" i="12"/>
  <c r="D65" i="12"/>
  <c r="D69" i="12"/>
  <c r="D70" i="12"/>
  <c r="D59" i="12"/>
  <c r="E59" i="12"/>
  <c r="E78" i="12" s="1"/>
  <c r="E99" i="12" s="1"/>
  <c r="E118" i="12" s="1"/>
  <c r="G47" i="12"/>
  <c r="G48" i="12"/>
  <c r="G38" i="12"/>
  <c r="G39" i="12"/>
  <c r="G41" i="12"/>
  <c r="G42" i="12"/>
  <c r="G43" i="12"/>
  <c r="G44" i="12"/>
  <c r="G45" i="12"/>
  <c r="G46" i="12"/>
  <c r="G37" i="12"/>
  <c r="B140" i="12"/>
  <c r="C140" i="12"/>
  <c r="E140" i="12"/>
  <c r="B141" i="12"/>
  <c r="C141" i="12"/>
  <c r="E141" i="12"/>
  <c r="F141" i="12" s="1"/>
  <c r="B143" i="12"/>
  <c r="C143" i="12"/>
  <c r="E143" i="12"/>
  <c r="B144" i="12"/>
  <c r="C144" i="12"/>
  <c r="E144" i="12"/>
  <c r="B145" i="12"/>
  <c r="C145" i="12"/>
  <c r="E145" i="12"/>
  <c r="F145" i="12" s="1"/>
  <c r="B120" i="12"/>
  <c r="C120" i="12"/>
  <c r="F120" i="12"/>
  <c r="B122" i="12"/>
  <c r="C122" i="12"/>
  <c r="F122" i="12"/>
  <c r="B123" i="12"/>
  <c r="C123" i="12"/>
  <c r="F123" i="12"/>
  <c r="F101" i="12"/>
  <c r="F103" i="12"/>
  <c r="F104" i="12"/>
  <c r="F105" i="12"/>
  <c r="C61" i="12"/>
  <c r="E80" i="12"/>
  <c r="E101" i="12" s="1"/>
  <c r="C63" i="12"/>
  <c r="C64" i="12"/>
  <c r="F64" i="12"/>
  <c r="C80" i="12"/>
  <c r="C82" i="12"/>
  <c r="C83" i="12"/>
  <c r="F83" i="12"/>
  <c r="C84" i="12"/>
  <c r="G84" i="12" s="1"/>
  <c r="F84" i="12"/>
  <c r="B101" i="12"/>
  <c r="B103" i="12"/>
  <c r="B104" i="12"/>
  <c r="B105" i="12"/>
  <c r="B109" i="12"/>
  <c r="B80" i="12"/>
  <c r="B82" i="12"/>
  <c r="B83" i="12"/>
  <c r="B84" i="12"/>
  <c r="B88" i="12"/>
  <c r="B89" i="12"/>
  <c r="B60" i="12"/>
  <c r="B61" i="12"/>
  <c r="B63" i="12"/>
  <c r="B64" i="12"/>
  <c r="B65" i="12"/>
  <c r="B69" i="12"/>
  <c r="B70" i="12"/>
  <c r="G210" i="11"/>
  <c r="G213" i="11" s="1"/>
  <c r="B149" i="12"/>
  <c r="C149" i="12"/>
  <c r="B150" i="12"/>
  <c r="C150" i="12"/>
  <c r="E150" i="12"/>
  <c r="B119" i="12"/>
  <c r="C119" i="12"/>
  <c r="F119" i="12"/>
  <c r="B124" i="12"/>
  <c r="C124" i="12"/>
  <c r="F124" i="12"/>
  <c r="F60" i="12" s="1"/>
  <c r="B128" i="12"/>
  <c r="C128" i="12"/>
  <c r="F128" i="12"/>
  <c r="F80" i="12" s="1"/>
  <c r="B129" i="12"/>
  <c r="C129" i="12"/>
  <c r="F129" i="12"/>
  <c r="F81" i="12" s="1"/>
  <c r="B100" i="12"/>
  <c r="F100" i="12"/>
  <c r="F109" i="12"/>
  <c r="B110" i="12"/>
  <c r="F110" i="12"/>
  <c r="C79" i="12"/>
  <c r="C88" i="12"/>
  <c r="C89" i="12"/>
  <c r="B79" i="12"/>
  <c r="F89" i="12"/>
  <c r="F70" i="12"/>
  <c r="E70" i="12"/>
  <c r="E89" i="12" s="1"/>
  <c r="C60" i="12"/>
  <c r="C65" i="12"/>
  <c r="C69" i="12"/>
  <c r="C70" i="12"/>
  <c r="E79" i="12"/>
  <c r="E100" i="12" s="1"/>
  <c r="E124" i="12"/>
  <c r="H168" i="12"/>
  <c r="H166" i="12" s="1"/>
  <c r="G163" i="12"/>
  <c r="G162" i="12"/>
  <c r="G199" i="11"/>
  <c r="G200" i="11"/>
  <c r="G201" i="11"/>
  <c r="G202" i="11"/>
  <c r="G198" i="11"/>
  <c r="B118" i="12"/>
  <c r="G60" i="12"/>
  <c r="F79" i="12"/>
  <c r="G235" i="12"/>
  <c r="G236" i="12" s="1"/>
  <c r="H232" i="12" s="1"/>
  <c r="E54" i="22"/>
  <c r="F54" i="22" s="1"/>
  <c r="E55" i="22"/>
  <c r="C18" i="22"/>
  <c r="B18" i="22"/>
  <c r="F37" i="22"/>
  <c r="F38" i="22" s="1"/>
  <c r="G32" i="22" s="1"/>
  <c r="G29" i="22" s="1"/>
  <c r="B17" i="21"/>
  <c r="B16" i="21"/>
  <c r="B15" i="21"/>
  <c r="B14" i="21"/>
  <c r="B17" i="22"/>
  <c r="B16" i="22"/>
  <c r="B15" i="22"/>
  <c r="B14" i="22"/>
  <c r="C8" i="22"/>
  <c r="C7" i="22"/>
  <c r="C6" i="22"/>
  <c r="C5" i="22"/>
  <c r="C4" i="22"/>
  <c r="C59" i="12"/>
  <c r="E35" i="21"/>
  <c r="F161" i="22"/>
  <c r="F160" i="22"/>
  <c r="F159" i="22"/>
  <c r="F174" i="22"/>
  <c r="F173" i="22"/>
  <c r="F172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26" i="22"/>
  <c r="F125" i="22"/>
  <c r="F124" i="22"/>
  <c r="F117" i="22"/>
  <c r="F116" i="22"/>
  <c r="D108" i="22"/>
  <c r="C108" i="22"/>
  <c r="B108" i="22"/>
  <c r="D107" i="22"/>
  <c r="C107" i="22"/>
  <c r="B107" i="22"/>
  <c r="D97" i="22"/>
  <c r="C97" i="22"/>
  <c r="B97" i="22"/>
  <c r="D96" i="22"/>
  <c r="C96" i="22"/>
  <c r="B96" i="22"/>
  <c r="D88" i="22"/>
  <c r="C88" i="22"/>
  <c r="B88" i="22"/>
  <c r="D87" i="22"/>
  <c r="C87" i="22"/>
  <c r="B87" i="22"/>
  <c r="D77" i="22"/>
  <c r="C77" i="22"/>
  <c r="B77" i="22"/>
  <c r="D76" i="22"/>
  <c r="C76" i="22"/>
  <c r="B76" i="22"/>
  <c r="D67" i="22"/>
  <c r="C67" i="22"/>
  <c r="B67" i="22"/>
  <c r="D66" i="22"/>
  <c r="C66" i="22"/>
  <c r="B66" i="22"/>
  <c r="G17" i="22"/>
  <c r="E139" i="12"/>
  <c r="C139" i="12"/>
  <c r="C99" i="12"/>
  <c r="C78" i="12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98" i="21"/>
  <c r="C77" i="21"/>
  <c r="D47" i="21"/>
  <c r="D57" i="21" s="1"/>
  <c r="D68" i="21" s="1"/>
  <c r="D77" i="21" s="1"/>
  <c r="D88" i="21" s="1"/>
  <c r="F184" i="21"/>
  <c r="F185" i="21"/>
  <c r="F186" i="21" s="1"/>
  <c r="G180" i="21" s="1"/>
  <c r="G178" i="21" s="1"/>
  <c r="G16" i="21" s="1"/>
  <c r="C57" i="21"/>
  <c r="F196" i="21"/>
  <c r="F197" i="21" s="1"/>
  <c r="G189" i="21" s="1"/>
  <c r="F195" i="21"/>
  <c r="F194" i="21"/>
  <c r="F183" i="21"/>
  <c r="B88" i="21"/>
  <c r="E78" i="21"/>
  <c r="C78" i="21"/>
  <c r="B77" i="21"/>
  <c r="B68" i="21"/>
  <c r="B57" i="21"/>
  <c r="B47" i="21"/>
  <c r="C8" i="21"/>
  <c r="C7" i="21"/>
  <c r="C6" i="21"/>
  <c r="C5" i="21"/>
  <c r="C4" i="21"/>
  <c r="B139" i="12"/>
  <c r="B99" i="12"/>
  <c r="G244" i="12"/>
  <c r="G254" i="12" s="1"/>
  <c r="H241" i="12" s="1"/>
  <c r="H239" i="12" s="1"/>
  <c r="H16" i="12" s="1"/>
  <c r="E71" i="11"/>
  <c r="F118" i="12"/>
  <c r="F59" i="12" s="1"/>
  <c r="C171" i="11"/>
  <c r="C121" i="11"/>
  <c r="C145" i="11"/>
  <c r="C71" i="11"/>
  <c r="C95" i="11"/>
  <c r="G206" i="12"/>
  <c r="G207" i="12"/>
  <c r="B78" i="12"/>
  <c r="B59" i="12"/>
  <c r="C9" i="12"/>
  <c r="C8" i="12"/>
  <c r="C7" i="12"/>
  <c r="C6" i="12"/>
  <c r="E171" i="11"/>
  <c r="D78" i="21"/>
  <c r="F99" i="12"/>
  <c r="F145" i="11"/>
  <c r="F121" i="11"/>
  <c r="E67" i="22"/>
  <c r="F55" i="22"/>
  <c r="E108" i="22"/>
  <c r="E121" i="11"/>
  <c r="G44" i="11"/>
  <c r="E145" i="11"/>
  <c r="E95" i="11"/>
  <c r="F118" i="22"/>
  <c r="G113" i="22" s="1"/>
  <c r="C10" i="12"/>
  <c r="C9" i="21"/>
  <c r="C9" i="22"/>
  <c r="C11" i="44"/>
  <c r="G41" i="44"/>
  <c r="B33" i="47"/>
  <c r="B27" i="47"/>
  <c r="E87" i="22" l="1"/>
  <c r="G164" i="12"/>
  <c r="G230" i="12"/>
  <c r="H202" i="12" s="1"/>
  <c r="H200" i="12" s="1"/>
  <c r="F127" i="22"/>
  <c r="G121" i="22" s="1"/>
  <c r="F175" i="22"/>
  <c r="G167" i="22" s="1"/>
  <c r="G165" i="22" s="1"/>
  <c r="F146" i="12"/>
  <c r="E76" i="22"/>
  <c r="E66" i="22"/>
  <c r="F66" i="22" s="1"/>
  <c r="F68" i="22" s="1"/>
  <c r="F71" i="11"/>
  <c r="G71" i="11" s="1"/>
  <c r="F95" i="11"/>
  <c r="G95" i="11" s="1"/>
  <c r="F78" i="21"/>
  <c r="G145" i="12"/>
  <c r="G122" i="12"/>
  <c r="G198" i="12"/>
  <c r="H176" i="12" s="1"/>
  <c r="H174" i="12" s="1"/>
  <c r="F82" i="12"/>
  <c r="G82" i="12" s="1"/>
  <c r="F65" i="12"/>
  <c r="G65" i="12" s="1"/>
  <c r="F61" i="12"/>
  <c r="G67" i="12"/>
  <c r="F87" i="22"/>
  <c r="G99" i="12"/>
  <c r="F62" i="12"/>
  <c r="G64" i="12"/>
  <c r="F143" i="12"/>
  <c r="G80" i="12"/>
  <c r="F150" i="12"/>
  <c r="G150" i="12" s="1"/>
  <c r="G81" i="12"/>
  <c r="H45" i="44"/>
  <c r="H16" i="44" s="1"/>
  <c r="G273" i="11"/>
  <c r="G118" i="12"/>
  <c r="F69" i="12"/>
  <c r="G69" i="12" s="1"/>
  <c r="G83" i="12"/>
  <c r="G49" i="12"/>
  <c r="H32" i="12" s="1"/>
  <c r="H30" i="12" s="1"/>
  <c r="F88" i="12"/>
  <c r="G88" i="12" s="1"/>
  <c r="E107" i="22"/>
  <c r="F107" i="22" s="1"/>
  <c r="F66" i="12"/>
  <c r="G66" i="12" s="1"/>
  <c r="G61" i="12"/>
  <c r="F140" i="12"/>
  <c r="G140" i="12" s="1"/>
  <c r="E96" i="22"/>
  <c r="F96" i="22" s="1"/>
  <c r="F148" i="12"/>
  <c r="G148" i="12" s="1"/>
  <c r="F149" i="12"/>
  <c r="G149" i="12" s="1"/>
  <c r="G105" i="12"/>
  <c r="E102" i="12"/>
  <c r="E121" i="12" s="1"/>
  <c r="G141" i="12"/>
  <c r="G103" i="12"/>
  <c r="F142" i="12"/>
  <c r="G142" i="12" s="1"/>
  <c r="F78" i="12"/>
  <c r="G78" i="12" s="1"/>
  <c r="F63" i="12"/>
  <c r="G63" i="12" s="1"/>
  <c r="M25" i="47"/>
  <c r="F108" i="22"/>
  <c r="F139" i="12"/>
  <c r="G139" i="12" s="1"/>
  <c r="F154" i="22"/>
  <c r="G129" i="22" s="1"/>
  <c r="G111" i="22" s="1"/>
  <c r="G15" i="22" s="1"/>
  <c r="F162" i="22"/>
  <c r="G156" i="22" s="1"/>
  <c r="G146" i="12"/>
  <c r="F144" i="12"/>
  <c r="G144" i="12" s="1"/>
  <c r="J39" i="47"/>
  <c r="G143" i="12"/>
  <c r="G41" i="22"/>
  <c r="G18" i="22"/>
  <c r="F76" i="22"/>
  <c r="G59" i="12"/>
  <c r="E120" i="12"/>
  <c r="G120" i="12" s="1"/>
  <c r="G101" i="12"/>
  <c r="G107" i="12"/>
  <c r="E126" i="12"/>
  <c r="G126" i="12" s="1"/>
  <c r="F56" i="22"/>
  <c r="G47" i="22" s="1"/>
  <c r="F67" i="22"/>
  <c r="G79" i="12"/>
  <c r="G86" i="12"/>
  <c r="G128" i="12"/>
  <c r="G124" i="12"/>
  <c r="E106" i="12"/>
  <c r="E125" i="12" s="1"/>
  <c r="G125" i="12" s="1"/>
  <c r="G85" i="12"/>
  <c r="F176" i="21"/>
  <c r="G95" i="21" s="1"/>
  <c r="G93" i="21" s="1"/>
  <c r="G15" i="21" s="1"/>
  <c r="E110" i="12"/>
  <c r="E129" i="12" s="1"/>
  <c r="G129" i="12" s="1"/>
  <c r="G89" i="12"/>
  <c r="G104" i="12"/>
  <c r="G123" i="12"/>
  <c r="G109" i="12"/>
  <c r="G62" i="12"/>
  <c r="G121" i="12"/>
  <c r="H32" i="44"/>
  <c r="H30" i="44"/>
  <c r="H28" i="44" s="1"/>
  <c r="H15" i="44" s="1"/>
  <c r="H19" i="44" s="1"/>
  <c r="G16" i="22"/>
  <c r="E57" i="21"/>
  <c r="F57" i="21" s="1"/>
  <c r="F59" i="21" s="1"/>
  <c r="E47" i="21"/>
  <c r="F47" i="21" s="1"/>
  <c r="F49" i="21" s="1"/>
  <c r="G40" i="21" s="1"/>
  <c r="E88" i="21"/>
  <c r="F88" i="21" s="1"/>
  <c r="F90" i="21" s="1"/>
  <c r="G81" i="21" s="1"/>
  <c r="E68" i="21"/>
  <c r="F68" i="21" s="1"/>
  <c r="F70" i="21" s="1"/>
  <c r="E77" i="21"/>
  <c r="F77" i="21" s="1"/>
  <c r="F79" i="21" s="1"/>
  <c r="F35" i="21"/>
  <c r="F37" i="21" s="1"/>
  <c r="G28" i="21" s="1"/>
  <c r="E88" i="22"/>
  <c r="F88" i="22" s="1"/>
  <c r="E77" i="22"/>
  <c r="F77" i="22" s="1"/>
  <c r="E97" i="22"/>
  <c r="F97" i="22" s="1"/>
  <c r="H158" i="12"/>
  <c r="H156" i="12"/>
  <c r="H154" i="12" s="1"/>
  <c r="H15" i="12" s="1"/>
  <c r="E119" i="12"/>
  <c r="G119" i="12" s="1"/>
  <c r="G100" i="12"/>
  <c r="G70" i="12"/>
  <c r="G87" i="12"/>
  <c r="E108" i="12"/>
  <c r="E127" i="12" s="1"/>
  <c r="G127" i="12" s="1"/>
  <c r="I24" i="47"/>
  <c r="F127" i="46"/>
  <c r="G127" i="46" s="1"/>
  <c r="G53" i="46"/>
  <c r="H40" i="46" s="1"/>
  <c r="G301" i="11"/>
  <c r="H286" i="11" s="1"/>
  <c r="G230" i="11"/>
  <c r="H217" i="11" s="1"/>
  <c r="H215" i="11" s="1"/>
  <c r="E7" i="25"/>
  <c r="J161" i="49" s="1"/>
  <c r="J162" i="49" s="1"/>
  <c r="K162" i="49" s="1"/>
  <c r="E22" i="25" s="1"/>
  <c r="G222" i="46"/>
  <c r="H217" i="46" s="1"/>
  <c r="H150" i="46"/>
  <c r="H152" i="46"/>
  <c r="G95" i="46"/>
  <c r="G110" i="46"/>
  <c r="G204" i="46"/>
  <c r="H175" i="46" s="1"/>
  <c r="H173" i="46" s="1"/>
  <c r="G78" i="46"/>
  <c r="F64" i="46"/>
  <c r="G64" i="46" s="1"/>
  <c r="G171" i="46"/>
  <c r="H161" i="46" s="1"/>
  <c r="H159" i="46" s="1"/>
  <c r="G148" i="46"/>
  <c r="H141" i="46" s="1"/>
  <c r="G307" i="11"/>
  <c r="H303" i="11" s="1"/>
  <c r="G121" i="11"/>
  <c r="F171" i="11"/>
  <c r="G171" i="11" s="1"/>
  <c r="H207" i="11"/>
  <c r="H205" i="11"/>
  <c r="G145" i="11"/>
  <c r="G63" i="11"/>
  <c r="H40" i="11" s="1"/>
  <c r="G203" i="11"/>
  <c r="H193" i="11" s="1"/>
  <c r="L162" i="49" l="1"/>
  <c r="F109" i="22"/>
  <c r="G102" i="22" s="1"/>
  <c r="G100" i="22" s="1"/>
  <c r="F89" i="22"/>
  <c r="G106" i="12"/>
  <c r="H38" i="11"/>
  <c r="G151" i="12"/>
  <c r="H134" i="12" s="1"/>
  <c r="H132" i="12" s="1"/>
  <c r="G108" i="12"/>
  <c r="F98" i="22"/>
  <c r="G80" i="22" s="1"/>
  <c r="G90" i="12"/>
  <c r="H73" i="12" s="1"/>
  <c r="G102" i="12"/>
  <c r="H599" i="44"/>
  <c r="K19" i="44"/>
  <c r="G71" i="12"/>
  <c r="H54" i="12" s="1"/>
  <c r="G110" i="12"/>
  <c r="G61" i="21"/>
  <c r="G26" i="21" s="1"/>
  <c r="G14" i="21" s="1"/>
  <c r="G18" i="21" s="1"/>
  <c r="G200" i="21" s="1"/>
  <c r="F78" i="22"/>
  <c r="G59" i="22" s="1"/>
  <c r="G130" i="12"/>
  <c r="H113" i="12" s="1"/>
  <c r="H206" i="46"/>
  <c r="G72" i="46"/>
  <c r="H59" i="46" s="1"/>
  <c r="G135" i="46"/>
  <c r="H122" i="46" s="1"/>
  <c r="H120" i="46" s="1"/>
  <c r="G86" i="46"/>
  <c r="H74" i="46" s="1"/>
  <c r="G103" i="46"/>
  <c r="H90" i="46" s="1"/>
  <c r="H38" i="46"/>
  <c r="G118" i="46"/>
  <c r="H105" i="46" s="1"/>
  <c r="H139" i="46"/>
  <c r="H137" i="46" s="1"/>
  <c r="H13" i="46" s="1"/>
  <c r="H283" i="11"/>
  <c r="H14" i="11" s="1"/>
  <c r="G89" i="11"/>
  <c r="H67" i="11" s="1"/>
  <c r="G139" i="11"/>
  <c r="H117" i="11" s="1"/>
  <c r="G189" i="11"/>
  <c r="H167" i="11" s="1"/>
  <c r="H165" i="11" s="1"/>
  <c r="G113" i="11"/>
  <c r="H91" i="11" s="1"/>
  <c r="G163" i="11"/>
  <c r="H141" i="11" s="1"/>
  <c r="H195" i="11"/>
  <c r="H52" i="12" l="1"/>
  <c r="G111" i="12"/>
  <c r="H94" i="12" s="1"/>
  <c r="H92" i="12" s="1"/>
  <c r="G45" i="22"/>
  <c r="G178" i="22" s="1"/>
  <c r="H28" i="12"/>
  <c r="H14" i="12" s="1"/>
  <c r="H18" i="12" s="1"/>
  <c r="H256" i="12" s="1"/>
  <c r="H14" i="46"/>
  <c r="H57" i="46"/>
  <c r="H88" i="46"/>
  <c r="H65" i="11"/>
  <c r="H115" i="11"/>
  <c r="G14" i="22" l="1"/>
  <c r="G19" i="22" s="1"/>
  <c r="G180" i="22" s="1"/>
  <c r="H36" i="11"/>
  <c r="H12" i="11" s="1"/>
  <c r="H36" i="46"/>
  <c r="H12" i="46" l="1"/>
  <c r="J224" i="46"/>
  <c r="K225" i="46" s="1"/>
  <c r="L225" i="46" s="1"/>
  <c r="K19" i="25" s="1"/>
  <c r="E19" i="25" s="1"/>
  <c r="H16" i="46" l="1"/>
  <c r="H224" i="46" s="1"/>
  <c r="H228" i="46" l="1"/>
  <c r="G19" i="25"/>
  <c r="H234" i="11"/>
  <c r="I21" i="25" l="1"/>
  <c r="I20" i="25"/>
  <c r="H232" i="11"/>
  <c r="H191" i="11" s="1"/>
  <c r="H13" i="11" s="1"/>
  <c r="H16" i="11" s="1"/>
  <c r="H310" i="11" l="1"/>
  <c r="G18" i="25" s="1"/>
  <c r="D8" i="49" l="1"/>
  <c r="I19" i="25"/>
  <c r="I18" i="25"/>
  <c r="K310" i="11"/>
  <c r="K311" i="11" s="1"/>
  <c r="M311" i="11"/>
  <c r="N311" i="11" s="1"/>
  <c r="K18" i="25" s="1"/>
  <c r="E18" i="25" l="1"/>
  <c r="J19" i="25"/>
  <c r="J18" i="25"/>
  <c r="G20" i="25"/>
  <c r="G24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E3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insumos s10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6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87" authorId="0" shapeId="0" xr:uid="{A8745764-D4EA-4E29-9092-2D07D13504BC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sharedStrings.xml><?xml version="1.0" encoding="utf-8"?>
<sst xmlns="http://schemas.openxmlformats.org/spreadsheetml/2006/main" count="2818" uniqueCount="974">
  <si>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</si>
  <si>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</si>
  <si>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</si>
  <si>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</si>
  <si>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</si>
  <si>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</si>
  <si>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</si>
  <si>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</si>
  <si>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</si>
  <si>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</si>
  <si>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COSTO DIRECTO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</si>
  <si>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</si>
  <si>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</si>
  <si>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</si>
  <si>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</si>
  <si>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</si>
  <si>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</si>
  <si>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</si>
  <si>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</si>
  <si>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</si>
  <si>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OTROS SERVICIOS</t>
  </si>
  <si>
    <t>65.11.51</t>
  </si>
  <si>
    <t>FTE.FTO</t>
  </si>
  <si>
    <t>CÓDIGO</t>
  </si>
  <si>
    <t>ESPECIFICA DE GASTOS</t>
  </si>
  <si>
    <t>G. GRALES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</si>
  <si>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</si>
  <si>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</si>
  <si>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</si>
  <si>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</si>
  <si>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</si>
  <si>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</si>
  <si>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</si>
  <si>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</si>
  <si>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</si>
  <si>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</si>
  <si>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</si>
  <si>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</si>
  <si>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</si>
  <si>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</si>
  <si>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</si>
  <si>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</si>
  <si>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</si>
  <si>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</si>
  <si>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</si>
  <si>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</si>
  <si>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</si>
  <si>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</si>
  <si>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</si>
  <si>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RESUMEN  PRESUPUESTO ANALÍTICO - GASTOS GENERALES</t>
  </si>
  <si>
    <t>GASTOS DE SUPERVISION</t>
  </si>
  <si>
    <t>TOTAL COSTO DIRECTO</t>
  </si>
  <si>
    <t>TOTAL GASTOS DE SUPERVISION</t>
  </si>
  <si>
    <t>THONER HP LASERJET 1300</t>
  </si>
  <si>
    <t>MANTENIMIENTO DE EQUIPO Y MAQUINARIA</t>
  </si>
  <si>
    <t>LEGALIZACION DE CUADERNO DE OBRAS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</si>
  <si>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</si>
  <si>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</si>
  <si>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</si>
  <si>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</si>
  <si>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</si>
  <si>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</si>
  <si>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</si>
  <si>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</si>
  <si>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</si>
  <si>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</si>
  <si>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</si>
  <si>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</si>
  <si>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</si>
  <si>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</si>
  <si>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</si>
  <si>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</si>
  <si>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</si>
  <si>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</si>
  <si>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</si>
  <si>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</si>
  <si>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</si>
  <si>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</si>
  <si>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</si>
  <si>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</si>
  <si>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</si>
  <si>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</si>
  <si>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</si>
  <si>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</si>
  <si>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BLOCK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</si>
  <si>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</si>
  <si>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</si>
  <si>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</si>
  <si>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</si>
  <si>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</si>
  <si>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</si>
  <si>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</si>
  <si>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</si>
  <si>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</si>
  <si>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</si>
  <si>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</si>
  <si>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</si>
  <si>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</si>
  <si>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OFICIAL</t>
  </si>
  <si>
    <t>PEON</t>
  </si>
  <si>
    <t>LIQUIDACION DE OBRA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</si>
  <si>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</si>
  <si>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</si>
  <si>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</si>
  <si>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</si>
  <si>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</si>
  <si>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</si>
  <si>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</si>
  <si>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</si>
  <si>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</si>
  <si>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</si>
  <si>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C. DIRECTO</t>
  </si>
  <si>
    <t>bls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</si>
  <si>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</si>
  <si>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</si>
  <si>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</si>
  <si>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</si>
  <si>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</si>
  <si>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</si>
  <si>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</si>
  <si>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</si>
  <si>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</si>
  <si>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</si>
  <si>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</si>
  <si>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</si>
  <si>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</si>
  <si>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</si>
  <si>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</si>
  <si>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</si>
  <si>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</si>
  <si>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</si>
  <si>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</si>
  <si>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</si>
  <si>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</si>
  <si>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</si>
  <si>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</si>
  <si>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</si>
  <si>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</si>
  <si>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</si>
  <si>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</si>
  <si>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</si>
  <si>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</si>
  <si>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</si>
  <si>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</si>
  <si>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</si>
  <si>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</si>
  <si>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</si>
  <si>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</si>
  <si>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</si>
  <si>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</si>
  <si>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</si>
  <si>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</si>
  <si>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</si>
  <si>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</si>
  <si>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</si>
  <si>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</si>
  <si>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</si>
  <si>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</si>
  <si>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</si>
  <si>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</si>
  <si>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</si>
  <si>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</si>
  <si>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</si>
  <si>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</si>
  <si>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</si>
  <si>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</si>
  <si>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</si>
  <si>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</si>
  <si>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</si>
  <si>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</si>
  <si>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</si>
  <si>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</si>
  <si>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</si>
  <si>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</si>
  <si>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</si>
  <si>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</si>
  <si>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</si>
  <si>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</si>
  <si>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</si>
  <si>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</si>
  <si>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</si>
  <si>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</si>
  <si>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</si>
  <si>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</si>
  <si>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</si>
  <si>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</si>
  <si>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</si>
  <si>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</si>
  <si>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</si>
  <si>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</si>
  <si>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</si>
  <si>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</si>
  <si>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</si>
  <si>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</si>
  <si>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</si>
  <si>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</si>
  <si>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</si>
  <si>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</si>
  <si>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</si>
  <si>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</si>
  <si>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</si>
  <si>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</si>
  <si>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</si>
  <si>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</si>
  <si>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</si>
  <si>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</si>
  <si>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</si>
  <si>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</si>
  <si>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</si>
  <si>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</si>
  <si>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</si>
  <si>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</si>
  <si>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</si>
  <si>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</si>
  <si>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</si>
  <si>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</si>
  <si>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</si>
  <si>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</si>
  <si>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</si>
  <si>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</si>
  <si>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</si>
  <si>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</si>
  <si>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</si>
  <si>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</si>
  <si>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</si>
  <si>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</si>
  <si>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</si>
  <si>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PARTES DIARIOS MAQUINARIA 1X3 AUTOCOPIAS</t>
  </si>
  <si>
    <t>CUADERNO DE OBRA 1X3 AUTOCOPIAS X 50 HOJAS</t>
  </si>
  <si>
    <t>CUADERNO ESPIRALADO TAMAÑO A4 200 HJAS</t>
  </si>
  <si>
    <t>NOTAS ENTRADA DE ALMACEN 1X3 AUTOCOPIAS</t>
  </si>
  <si>
    <t>NOTAS DE SALIDAS DE ALMACEN 1X3 AUTOCOPIAS</t>
  </si>
  <si>
    <t>TARJETAS VISIBLES DE ALMACEN 1X3 AUTOCOPIAS</t>
  </si>
  <si>
    <t>OPERARIO</t>
  </si>
  <si>
    <t>SERVICIOS DE CONSULTORIA</t>
  </si>
  <si>
    <t>2.6.8.1.3.1  ELABORACION DE EXPEDIENTE TECNICO</t>
  </si>
  <si>
    <t>G. ET</t>
  </si>
  <si>
    <t>TOPOGRAFO</t>
  </si>
  <si>
    <t xml:space="preserve">MAESTRO DE OBRA </t>
  </si>
  <si>
    <t>ASISTENTE TECNICO</t>
  </si>
  <si>
    <t>gbl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</si>
  <si>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</si>
  <si>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</si>
  <si>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</si>
  <si>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</si>
  <si>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</si>
  <si>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</si>
  <si>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</si>
  <si>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MITIGACION AMBIENTAL</t>
  </si>
  <si>
    <t>PRESUPUESTO DE PROYECTO</t>
  </si>
  <si>
    <t>FOTOCOPIAS</t>
  </si>
  <si>
    <t>CUMPUTADORA COREL I7</t>
  </si>
  <si>
    <t>RESUMEN  PRESUPUESTO ANALITICO - SUPERVISIÓN</t>
  </si>
  <si>
    <t>GUARDIAN</t>
  </si>
  <si>
    <t>RESPIRADOS DESCARTABLE PARA POLVO</t>
  </si>
  <si>
    <t>CHALECOS REFLECTIVOS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</si>
  <si>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</si>
  <si>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</si>
  <si>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</si>
  <si>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</si>
  <si>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</si>
  <si>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</si>
  <si>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</si>
  <si>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</si>
  <si>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</si>
  <si>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</si>
  <si>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</si>
  <si>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</si>
  <si>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</si>
  <si>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</si>
  <si>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</si>
  <si>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</si>
  <si>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</si>
  <si>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</si>
  <si>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</si>
  <si>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</si>
  <si>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r>
      <rPr>
        <b/>
        <sz val="12"/>
        <rFont val="Century Gothic"/>
        <family val="2"/>
      </rPr>
      <t>MODALIDAD:</t>
    </r>
    <r>
      <rPr>
        <sz val="14"/>
        <rFont val="Century Gothic"/>
        <family val="2"/>
      </rPr>
      <t xml:space="preserve"> </t>
    </r>
    <r>
      <rPr>
        <sz val="10"/>
        <rFont val="Century Gothic"/>
        <family val="2"/>
      </rPr>
      <t xml:space="preserve">   ADMINISTRACION DIRECTA.</t>
    </r>
  </si>
  <si>
    <t>PRESUPUESTO DE INFRAESTRUCTURA</t>
  </si>
  <si>
    <t>RESUMEN PRESUPUESTO GENERAL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</si>
  <si>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</si>
  <si>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</si>
  <si>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</si>
  <si>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</si>
  <si>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</si>
  <si>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</si>
  <si>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</si>
  <si>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</si>
  <si>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</si>
  <si>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</si>
  <si>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</si>
  <si>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</si>
  <si>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</si>
  <si>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</si>
  <si>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</si>
  <si>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</si>
  <si>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</si>
  <si>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</si>
  <si>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</si>
  <si>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</si>
  <si>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</si>
  <si>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</si>
  <si>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FOTOCOPIADORA</t>
  </si>
  <si>
    <t>MEMORIA USB 8 GB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</si>
  <si>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</si>
  <si>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</si>
  <si>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</si>
  <si>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</si>
  <si>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</si>
  <si>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</si>
  <si>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</si>
  <si>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P.U</t>
  </si>
  <si>
    <t>CAPACITACION</t>
  </si>
  <si>
    <t>CUADERNO PARA CONTROL DE ALMACEN</t>
  </si>
  <si>
    <t>CUADERNO DE ACTAS DE OBRA</t>
  </si>
  <si>
    <t>LEGALIZACION DE CUADERNO DE ACTAS</t>
  </si>
  <si>
    <t>CANT.</t>
  </si>
  <si>
    <t>H.H</t>
  </si>
  <si>
    <t>MATERIALES DE CONSTRUCCION</t>
  </si>
  <si>
    <t>EQUIPO Y MAQUINARIA</t>
  </si>
  <si>
    <t>SUPERVISOR DE OBRA</t>
  </si>
  <si>
    <t>ASISTENTE DE SUPERVISOR</t>
  </si>
  <si>
    <t>GESTION DE PROYECTO</t>
  </si>
  <si>
    <t>EQUIPAMIENTO Y MOBILIARIO</t>
  </si>
  <si>
    <t>ASISTENTE ADMINISTRATIVO</t>
  </si>
  <si>
    <t>1.01</t>
  </si>
  <si>
    <t>1.02</t>
  </si>
  <si>
    <t>OTROS COMPONENTES</t>
  </si>
  <si>
    <t xml:space="preserve">PROYECTO:“MEJORAMIENTO DEL SERVICIO EDUCATIVO DE NIVEL INICIAL EN LA IEI 1070 PINCAHUACHO PROVINCIA DE ABANCAY - REGIÓN APURÍMAC".
</t>
  </si>
  <si>
    <t>RESUMEN DE ANALISIS DE COSTOS</t>
  </si>
  <si>
    <t>CD</t>
  </si>
  <si>
    <t>GG</t>
  </si>
  <si>
    <t>GS</t>
  </si>
  <si>
    <t>TOTAL PRESUPUESTO DE INFRAESTRUCTURA</t>
  </si>
  <si>
    <t>P_T</t>
  </si>
  <si>
    <t>RESUMEN  PRESUPUESTO ANALÍTICO - GASTOS DE SUPERVISION</t>
  </si>
  <si>
    <t>RESUMEN  PRESUPUESTO ANALÍTICO - COSTO DIRECTO</t>
  </si>
  <si>
    <t>P_I</t>
  </si>
  <si>
    <t xml:space="preserve">MONTO DEL COSTO DIRECTO: </t>
  </si>
  <si>
    <t xml:space="preserve">PRESUPUESTO TOTAL </t>
  </si>
  <si>
    <t>2.6.2.2.2.4 REMUNERACIONES</t>
  </si>
  <si>
    <t>2 . 6 . 2 2 . 2.4</t>
  </si>
  <si>
    <t>2 . 6 . 2 2 . 2.5</t>
  </si>
  <si>
    <t>2 . 6 . 22 . 2.6</t>
  </si>
  <si>
    <t>2 . 6 . 2 2 . 2.7</t>
  </si>
  <si>
    <t>2.6.2.2.2.5 BIENES</t>
  </si>
  <si>
    <t>2 . 6 . 2.2 . 2.6</t>
  </si>
  <si>
    <t>2.6.2.2.2.6 SERVICIOS</t>
  </si>
  <si>
    <t>ASISTENTE METRADOR-DIBUJANTE</t>
  </si>
  <si>
    <t>ALMACENERO</t>
  </si>
  <si>
    <t>CHOFER</t>
  </si>
  <si>
    <t>COMPUTADORA PERSONAL COREL i7</t>
  </si>
  <si>
    <t xml:space="preserve">GASTOS GENERALES </t>
  </si>
  <si>
    <t xml:space="preserve">GASTOS DE SUPERVISION </t>
  </si>
  <si>
    <t>DIVISION FUNCIONAL</t>
  </si>
  <si>
    <t>RUPO FUNSIONAAL</t>
  </si>
  <si>
    <t>RESPONSABLE FUNCIONAL</t>
  </si>
  <si>
    <t>ALAMBRE NEGRO RECOCIDO # 16</t>
  </si>
  <si>
    <t>ALAMBRE NEGRO RECOCIDO # 8</t>
  </si>
  <si>
    <t>CLAVOS PARA MADERA C/C 1 1/2 "</t>
  </si>
  <si>
    <t>CLAVOS PARA MADERA C/C 2"</t>
  </si>
  <si>
    <t>CLAVOS PARA MADERA C/C 3"</t>
  </si>
  <si>
    <t>CLAVOS PARA MADERA C/C 3/4"</t>
  </si>
  <si>
    <t>PERNO DE 1/2"x3" CON TUERCA</t>
  </si>
  <si>
    <t>GRASS</t>
  </si>
  <si>
    <t>REJILLA C/PERFIL 1" X 3/8" + L 1"</t>
  </si>
  <si>
    <t>CORDEL</t>
  </si>
  <si>
    <t>CLAVO FULMINANTE VERDE CALIBRE 22 RAMSET CW</t>
  </si>
  <si>
    <t>CLAVOS PARA CALAMINA</t>
  </si>
  <si>
    <t>PERNOS DE 3/4" X 16" CON TUERCA Y HUACHA</t>
  </si>
  <si>
    <t>PERNOS EXPANSORES N°8</t>
  </si>
  <si>
    <t>BARANDA METALICA S/DISEÑO INC. PINTURA ESMALTE</t>
  </si>
  <si>
    <t>ASTA BANDERA  TIPICA TUBO F° LAC NEGRO</t>
  </si>
  <si>
    <t>CABLE UTP CATE 6 ALSZH COLOR AZUL</t>
  </si>
  <si>
    <t>CABLE UTP CATE 6 ALSZH TELEFONO GUINDA/ROJO</t>
  </si>
  <si>
    <t>PUERTA METALICA DE 02 HOJAS, MARCO DE TUBO CUADRADO, SEGÚN DISEÑO (INGRESO VEHICULAR)</t>
  </si>
  <si>
    <t>PUERTA METALICA DE 01 HOJA, MARCO CON ANGULARES, SEGÚN DISEÑO.</t>
  </si>
  <si>
    <t>SOPORTE TIPO ABRAZADERA PARA TUBERIA</t>
  </si>
  <si>
    <t>MASTIL Y BASE DE ANCLAJE SEGUN DETALLE CONSTRUIDO EN OBRA</t>
  </si>
  <si>
    <t>ACERO CORRUGADO FÝ=4200KG/CM2 GRADO 60</t>
  </si>
  <si>
    <t>ARENA FINA</t>
  </si>
  <si>
    <t>TIERRA CERNIDA</t>
  </si>
  <si>
    <t>ABONO ORGANICO</t>
  </si>
  <si>
    <t>TIERRA NEGRA</t>
  </si>
  <si>
    <t>PIEDRA CHANCADA DE 1/2"</t>
  </si>
  <si>
    <t>PIEDRA CHANCADA DE 3/4"</t>
  </si>
  <si>
    <t>PIEDRA GRANDE DE 8"</t>
  </si>
  <si>
    <t>PIEDRA MEDIANA DE 6"</t>
  </si>
  <si>
    <t>ARENA GRUESA</t>
  </si>
  <si>
    <t>MATERIAL DE RELLENO</t>
  </si>
  <si>
    <t>MATERIAL CLASIFICADO PARA SUBBASE 8"</t>
  </si>
  <si>
    <t>ADOQUINES DE CONCRETO DE 20 X 10 e=6 cm</t>
  </si>
  <si>
    <t>PIEDRA LAJA</t>
  </si>
  <si>
    <t>CABLE CU DESNUDO 25 MM2</t>
  </si>
  <si>
    <t>CONECTOR PERNO PARTIDO PARA CONDUCTOR 35 mmØ</t>
  </si>
  <si>
    <t>CONECTOR CU TIPO ANDERSON DE Ø 20mm</t>
  </si>
  <si>
    <t>CABLE FPLR 2X18, LSZH</t>
  </si>
  <si>
    <t>CABLE FPLR 2X14, LSZH</t>
  </si>
  <si>
    <t>CABLE DE COBRE TIPO NH-80 DE 4mm2</t>
  </si>
  <si>
    <t>CABLE DE COBRE TIPO NH-80 DE 2.5mm2</t>
  </si>
  <si>
    <t>CABLE DE COBRE DESNUDO BLANDO DE 25mm2</t>
  </si>
  <si>
    <t>CABLE DE COBRE TIPO NH-80 DE 6mm2</t>
  </si>
  <si>
    <t>CABLE DE COBRE DESNUDO BLANDO DE 50mm2</t>
  </si>
  <si>
    <t>CABLE RCA PARA SONIDO</t>
  </si>
  <si>
    <t>CONECTOR DE Cu TIPO ANDERSON DE 3/4" (19 mmØ)</t>
  </si>
  <si>
    <t>AISLADORES DISTANCIADORES</t>
  </si>
  <si>
    <t>VARILLA DE COBRE DE 19 mm x2.40 m CON ROSCA EN EXTREMO C/T/A</t>
  </si>
  <si>
    <t>CONDUCTOR DE COBRE DESNUDO SUAVE DE 35 mm2</t>
  </si>
  <si>
    <t>LAVATORIO DE LOSA DE PARED BABY FRESH INC ACCESORIOS</t>
  </si>
  <si>
    <t>LAVATORIO OVALIN BLANCO INCL. ACCESORIOS</t>
  </si>
  <si>
    <t>INODORO MODELO BABY FRESH COLOR BLANCO INCL. ACCESORIOS</t>
  </si>
  <si>
    <t>INODORO TQUE. BAJO CON PULSADOR NORMAL BLANCO C/A.</t>
  </si>
  <si>
    <t>LAVATORIO 23"X17" P/GRIF.4" BLANCO C/A</t>
  </si>
  <si>
    <t>URINARIO PICO BLANCO INCL/ ACCESORIOS</t>
  </si>
  <si>
    <t>JABONERA C/ASA P/BANO 15x15 COLOR</t>
  </si>
  <si>
    <t>DISPENSADORA DE JABON LIQUIDO TIPO BOLA</t>
  </si>
  <si>
    <t>DISPENSADORA DE PAPEL TOALLA</t>
  </si>
  <si>
    <t>PAPELERA DE 13x15 BLANCA</t>
  </si>
  <si>
    <t>LLAVE PARA LAVATORIO CROMADA 1/2"</t>
  </si>
  <si>
    <t>LLAVE PARA LAVADERO CROMADA TIPO GANSO</t>
  </si>
  <si>
    <t>LLAVE PARA URINARIO CROMADA  DE 1/2"</t>
  </si>
  <si>
    <t>PATCH CORD CAT 6A LSZH, 3 PIES, BLANCO OPACO</t>
  </si>
  <si>
    <t>PATCH CORD CAT 6A LSZH, 3 PIES, AZUL</t>
  </si>
  <si>
    <t>PATCH CORD CAT 6A LSZH, 3 PIES, ROJO</t>
  </si>
  <si>
    <t>PATCH PANEL MODULAR DE 48 PUERTOS CON ETIQUETAS DE IDENTIFICACIÓN S/ JACKS</t>
  </si>
  <si>
    <t>PATCH CORD CAT 6A LSZH, 3 M, AZUL</t>
  </si>
  <si>
    <t>PATCH CORD CAT 6A LSZH, 3 METROS, ROJO</t>
  </si>
  <si>
    <t>REGISTRO DE BRONCE DE 2"</t>
  </si>
  <si>
    <t>BARRA DE ALUMINIO 1 1/2 CROMADO PARA DUCHA L=90cm</t>
  </si>
  <si>
    <t>GRIFERIA CROMADA DE COMBINACION P. DUCHA DE 1/2"</t>
  </si>
  <si>
    <t>UÑAS PARA LAVATORIO</t>
  </si>
  <si>
    <t>UÑAS DE FIERRO FDO. DE SUJETACION PARA URINARIO</t>
  </si>
  <si>
    <t>PARARRAYOS PDC IONIZANTE COBERTURA DE 100 m.</t>
  </si>
  <si>
    <t>FIRESTOPING</t>
  </si>
  <si>
    <t>TABLERO DE DISTRIBUCION GABINETE METALICO 18 POLOS PARA EMPOTRAR TIPO RIEL DIN CON BARRAS DE COBRE</t>
  </si>
  <si>
    <t>TABLERO DE DISTRIBUCION GABINETE METALICO 30 POLOS PARA EMPOTRAR TIPO RIEL DIN CON BARRAS DE COBRE</t>
  </si>
  <si>
    <t>TABLERO DE DISTRIBUCION GABINETE METALICO 28 POLOS PARA EMPOTRAR TIPO RIEL DIN CON BARRAS DE COBRE</t>
  </si>
  <si>
    <t>TABLERO DE DISTRIBUCION GABINETE METALICO 24 POLOS PARA EMPOTRAR TIPO RIEL DIN CON BARRAS DE COBRE</t>
  </si>
  <si>
    <t>TABLERO DE DISTRIBUCION GABINETE METALICO 32 POLOS PARA EMPOTRAR TIPO RIEL DIN CON BARRAS DE COBRE</t>
  </si>
  <si>
    <t>GABINETE DE PARED DE 42 UR ANCHO ESTANDAR 60.96 CM, CAP. DE CARGA DE 1360.8 KG ESTACIONARIA, INC. ACC. PUESTA  A TIERRA</t>
  </si>
  <si>
    <t>ADMINISTRADOR DE CABLES HORIZONTAL DE 2U DE ALTA CAPACIDAD - CONDUCTO DE PEINE CON TAPA DE BISAGRA DOBLE</t>
  </si>
  <si>
    <t>INTERRUPTOR UNIPOLAR SIMPLE 15A/220V MODUS STYLE</t>
  </si>
  <si>
    <t>INTERRUPTOR UNIPOLAR DOBLE 15A/220V MODUS STYLE</t>
  </si>
  <si>
    <t>INTERRUPTOR DIFERENCIAL 2x15A, 220V, 30mA</t>
  </si>
  <si>
    <t>INTERRUPTOR HORARIO DIGITAL 16 A/220V</t>
  </si>
  <si>
    <t>CAJA CUADRADA DE FIERRO GALVANIZADO 250 x 250 x 100 mm</t>
  </si>
  <si>
    <t>CAJA CUADRADA DE FIERRO GALVANIZADO 100 x 100 x 50 mm</t>
  </si>
  <si>
    <t>CAJA CUADRADA DE FIERRO GALVANIZADO 100 x 50 x 50 mm</t>
  </si>
  <si>
    <t>CAJA DE PASE GALVANIZADA DE 150mm X 150mm X 100mm</t>
  </si>
  <si>
    <t>CAJA DE PASE GALVANIZADA DE 400mm X 400mm X 150mm</t>
  </si>
  <si>
    <t>CAJA DE PASE GALVANIZADA DE 200mm X 200mm X 100mm</t>
  </si>
  <si>
    <t>CAJA DE PASE CUADRADA DE F°G° CON TAPA BISELADA 100x100x50 mm</t>
  </si>
  <si>
    <t>PULSADOR DE TIMBRE 10A/220V MODUS STYLE</t>
  </si>
  <si>
    <t>CAJA DE PASE CUADRADA DE F°G° CON TAPA BISELADA 200x200x80 mm</t>
  </si>
  <si>
    <t>CAJA DE PASE CUADRADA DE F°G° CON TAPA BISELADA 300x300x150 mm</t>
  </si>
  <si>
    <t>TIMBRE INDUSTRIAL TIPO CAMPANA CUERPO DE ACERO DE Ø 8" 220V/60HZ</t>
  </si>
  <si>
    <t>CAJA OCTOGONAL PVC-CP</t>
  </si>
  <si>
    <t>CAJA RECTANGULAR GALVANIZADA SEMIPESADA</t>
  </si>
  <si>
    <t>CAJA RECTANGULAR DE GALV 10X10X5CM</t>
  </si>
  <si>
    <t>CAJA RECTANGULAR GALV DE 10X5X5CM</t>
  </si>
  <si>
    <t>CAJA OCTOGONAL GALV. 4" X 4"</t>
  </si>
  <si>
    <t>PLACA DOBLE PARA JACK RJ-45</t>
  </si>
  <si>
    <t>PLACA PARA ESPACIOS VACÍOS PK X10</t>
  </si>
  <si>
    <t>TAPA CIEGA CIRCULAR PVC-CP</t>
  </si>
  <si>
    <t>TAPA CIEGA RECTANGULAR GALAVANIZADA SEMIPESADA</t>
  </si>
  <si>
    <t>LUMINARIA TIPO BDP104 PCF  LED 1x54 (POSTE) IP66 - 3000°K(temp.)</t>
  </si>
  <si>
    <t>TOMACORRIENTE UNIVERSAL DOBLE 2P CON L/T 15A/250V MODUS STYLE</t>
  </si>
  <si>
    <t>TOMACORRIENTE UNIVERSAL SIMPLE 2P CON L/T 10A/250V MODUS STYLE</t>
  </si>
  <si>
    <t>INTERRUPTOR CONMUTADOR DOBLE 15A/220V MODUS STYLE</t>
  </si>
  <si>
    <t>INTERRUPTOR TERMOMAGNETICO TIPO RIEL DIN - 3x80 A</t>
  </si>
  <si>
    <t>INTERRUPTOR TERMOMAGNETICO TIPO RIEL DIN - 3x30 A</t>
  </si>
  <si>
    <t>INTERRUPTOR TERMOMAGNETICO TIPO RIEL DIN - 2x25 A</t>
  </si>
  <si>
    <t>INTERRUPTOR TERMOMAGNETICO TIPO RIEL DIN - 2x15 A</t>
  </si>
  <si>
    <t>INTERRUPTOR TERMOMAGNETICO TIPO RIEL DIN - 2x20 A</t>
  </si>
  <si>
    <t>INTERRUPTOR TERMOMAGNETICO TIPO RIEL DIN - 2x30 A</t>
  </si>
  <si>
    <t>INTERRUPTOR TERMOMAGNETICO TIPO RIEL DIN - 2x40 A</t>
  </si>
  <si>
    <t>INTERRUPTOR TERMOMAGNETICO TIPO RIEL DIN - 2x50 A</t>
  </si>
  <si>
    <t>SALIDA RCA-HEMBRA</t>
  </si>
  <si>
    <t>ARTEFACTO TIPO SM120V  LED 1X34W (ADOSAR) IP20  - 4000°K(temp.)</t>
  </si>
  <si>
    <t>ARTEFACTO TIPO DN135C LED 1x28W (ADOSAR) IP20 - 3000°K(temp.)</t>
  </si>
  <si>
    <t>ARTEFACTO TIPO DN135B LED 1x28W (EMPOTRAR) IP20 - 4000°K(temp.)</t>
  </si>
  <si>
    <t>ARTEFACTO TIPO WT120C LED 1x38 (ADOSAR) IP65 - 4000°K(temp.)</t>
  </si>
  <si>
    <t>ARTEFACTO TIPO WT120C LED 1x38 (SUSPENDIDO) IP65 - 4000°K(temp.), INCLUYE ACCSES. DE SUJECION</t>
  </si>
  <si>
    <t>ARTEFACTO LUZ DE EMERGENCIA LED</t>
  </si>
  <si>
    <t>ARTEFACTO TIPO CAMPANA BY120P  LED 1x85 (SUSPENDIDO) IP65 - 4000°K(temp.)</t>
  </si>
  <si>
    <t>ASFALTO RC-250</t>
  </si>
  <si>
    <t>GEOTEXTIL NO TEJIDO DE POLIPROPILENO</t>
  </si>
  <si>
    <t>LADRILLO ARCILLA CORRIENTE REX 6x12x25 CM</t>
  </si>
  <si>
    <t>LADRILLO CARAVISTA 6 x 12 x 24 CM</t>
  </si>
  <si>
    <t>BLOQUE HUECO DE CONCRETO P/T.20x30x30 CM</t>
  </si>
  <si>
    <t>LADRILLO ARCILLA KIN-KONG DE 18 HUECOS 9x12x24cm</t>
  </si>
  <si>
    <t>CELOCIA</t>
  </si>
  <si>
    <t>CENTRAL DE INCENDIO DIRECCIONABLE</t>
  </si>
  <si>
    <t>CAJA DE REGISTRO DE PUESTA A TIERRA CON TAPA</t>
  </si>
  <si>
    <t>CAJA DE REGISTRO DE P.T. DE 0.40X0.40X0.30 m CON TAPA SEÑALIZADA</t>
  </si>
  <si>
    <t>CUMBRERA INFERIOR TEJA ANDINA  (0.745x5mm)</t>
  </si>
  <si>
    <t>CUMBRERA SUPERIOR TEJA ANDINA  (0.745x5mm)</t>
  </si>
  <si>
    <t>CABLE COAXIAL PARA TV</t>
  </si>
  <si>
    <t>CABLE DE COBRE UNIPOLAR TIPO N2XOH DE 25 mm2</t>
  </si>
  <si>
    <t>CABLE DE COBRE UNIPOLAR TIPO N2XOH DE 16 mm2</t>
  </si>
  <si>
    <t>CABLE DE COBRE UNIPOLAR TIPO N2XOH DE 10 mm2</t>
  </si>
  <si>
    <t>CABLE DE COBRE UNIPOLAR TIPO N2XOH DE 6 mm2</t>
  </si>
  <si>
    <t>CABLE TIPO NLT DE 3x2.5 mm2</t>
  </si>
  <si>
    <t>UNIFORME DE OBRA INC PANTALON Y CASACA</t>
  </si>
  <si>
    <t>CEMENTO PORTLAND IP (42.5KG)</t>
  </si>
  <si>
    <t>CONCRETO SIMPLE F'C=175 KG/CM2</t>
  </si>
  <si>
    <t>PORCELANATO DE 0.60 x 0.60 m.</t>
  </si>
  <si>
    <t>LOSETA CERAMICA 30x20 CM.</t>
  </si>
  <si>
    <t>TORNILLO DE FIJACION 2" INCLUYE TARUGO</t>
  </si>
  <si>
    <t>TORNILLO PUNTA AGUJA AUTOPERFORANTE 6x 1 5/8"</t>
  </si>
  <si>
    <t>PICAPORTE DE ALUMINIO DE 2"</t>
  </si>
  <si>
    <t>PICAPORTE DE ALUMINIO DE 4"</t>
  </si>
  <si>
    <t>TIRAFON DE 6" PARA TEJA ANDINA INC.ARANDELA Y SOMBRERO</t>
  </si>
  <si>
    <t>CERRADURA PARA PUERTAS DE TRES GOLPES</t>
  </si>
  <si>
    <t>CERRADURA TIPO PALANCA</t>
  </si>
  <si>
    <t>BISAGRA CAPUCHINA BRONCEADA 4"x4"</t>
  </si>
  <si>
    <t>CERROJO DE FIERRO REDONDO DE 1/2"x 0.35 m</t>
  </si>
  <si>
    <t>CHAPA DE PERILLA CON SEGURIDAD INTERIOR</t>
  </si>
  <si>
    <t>TARUGO CON TORNILLO 8 mm PARA COLGAR LUMINARIA</t>
  </si>
  <si>
    <t>GUIAS DE ALUMINIO</t>
  </si>
  <si>
    <t>BENTONITA PARA P.A.T (25 KG)</t>
  </si>
  <si>
    <t>ELECTRODOS E7018</t>
  </si>
  <si>
    <t>CERA PARA PISO</t>
  </si>
  <si>
    <t>PLACA DE YESO GYPLAC 2.44X1.22M e=5/8"</t>
  </si>
  <si>
    <t>CINTA SEÑALIZADORA AMARILLA ROLLO 100m (OBRA)</t>
  </si>
  <si>
    <t>MALLA DE SEGURIDAD 100m (OBRA)</t>
  </si>
  <si>
    <t>CINTA DE FIJACIÓN 22.9M "VELCRO"</t>
  </si>
  <si>
    <t>CINTA AISLANTE TEMFLEX 1700x20m</t>
  </si>
  <si>
    <t>CINTILLOS DE AMARRE DE PVC X 20 cm</t>
  </si>
  <si>
    <t>CINTA DE SEÑALIZACION DE RIESGO ELECTRICO X 300m COLOR AMARILLO</t>
  </si>
  <si>
    <t>TAPAJUNTA METALICA</t>
  </si>
  <si>
    <t>TECKNOPORT E= 1"</t>
  </si>
  <si>
    <t>OCRE</t>
  </si>
  <si>
    <t>TABLERO DE MELAMINE 2.50x1.83M, E=15MM</t>
  </si>
  <si>
    <t>TERMINALES PARA CABLE DE 6mm2 TIPO OJAL</t>
  </si>
  <si>
    <t>TERMINALES PARA CABLE DE 16mm2 TIPO OJAL</t>
  </si>
  <si>
    <t>TERMINALES PARA CABLE DE 25mm2 TIPO OJAL</t>
  </si>
  <si>
    <t>TERMINALES PARA CABLE DE 2.5mm2 TIPO OJAL</t>
  </si>
  <si>
    <t>TERMINALES PARA CABLE DE 4mm2 TIPO OJAL</t>
  </si>
  <si>
    <t>TERMINALES PARA CABLE DE 10mm2 TIPO OJAL</t>
  </si>
  <si>
    <t>CONSOLA DE AUDIO DE 4 CANALES</t>
  </si>
  <si>
    <t>SOLDADURA CELLOCORD</t>
  </si>
  <si>
    <t>SUMINISTRO E INSTALACION DE COBERTURA DE POLICARBONATO ALVEOLAR N°8</t>
  </si>
  <si>
    <t>POLICARBONATO ALVEOLAR TRASLUCIDO DE 8 MM.</t>
  </si>
  <si>
    <t>BALDE PLASTICOS</t>
  </si>
  <si>
    <t>ELABORACIÓN, IMPLEMENTACIÓN Y ADMINISTRACIÓN DEL PLAN DE SEGURIDAD Y SALUD EN EL TRABAJO</t>
  </si>
  <si>
    <t>PEGAMENTO REGULAR DE PVC TARRO DE METAL 8 Oz.</t>
  </si>
  <si>
    <t>ELABORACION DE EXPEDIENTE TECNICO SISTEMA DE UTILIZACION APROBADO POR LA CONCECIONARIA(INCLUYE TRAMITE DEL CIRA)</t>
  </si>
  <si>
    <t>SUMINISTRO DE MATERIALES Y MONTAJE DE RED PRIMARIA, SUB ESTACIÓN TIPO BARBOTANTE 3Ø 37.5KVA 22.9/0.44-0.23KV, REDES SECU</t>
  </si>
  <si>
    <t>YESO DE 28 Kg</t>
  </si>
  <si>
    <t>CAPACITACIÓN EN SEGURIDAD Y SALUD</t>
  </si>
  <si>
    <t>DISPOSICION FINAL DE RESIDUOS NO PELIGROSOS</t>
  </si>
  <si>
    <t>TRANSPORTE RESIDUOS NO PELIGROSOS</t>
  </si>
  <si>
    <t>MANEJO DE EFLUETES</t>
  </si>
  <si>
    <t>SC ELABORACION E IMPLEMENTACION DEL SSOMA</t>
  </si>
  <si>
    <t>CONTROL DE RIESGOS Y LABORES</t>
  </si>
  <si>
    <t>CONTINGENCIAS POR IMPACTO AMBIENTAL</t>
  </si>
  <si>
    <t>BIENES Y SERVICIOS</t>
  </si>
  <si>
    <t>INFORME DE FINALIZACION Y DE CUMPLIMIENTO DE MEDIDAS DE MITIGACION AMBIENTAL</t>
  </si>
  <si>
    <t>BORNE DE PUESTA A TIERRA BIMETÁLICO</t>
  </si>
  <si>
    <t>VARILLA DE COBRE DE Ø 20mm X 2.40 m</t>
  </si>
  <si>
    <t>IMPERMEABILIZANTE</t>
  </si>
  <si>
    <t>RODOPLAST PARA BORDE DE MAYOLICAS</t>
  </si>
  <si>
    <t>ALARMAS DE SEGURIDAD</t>
  </si>
  <si>
    <t>UPS DE 208/230V 1.5KVA 1.35KW, 2U</t>
  </si>
  <si>
    <t>DETECTOR DE HUMO FOTOELÉCTRICO INTELIGENTE</t>
  </si>
  <si>
    <t>BASE PARA DETECTOR DE HUMO FOTOELÉCTRICO</t>
  </si>
  <si>
    <t>SIRENA CON ESTROBO 12/24V</t>
  </si>
  <si>
    <t>BATERIA 12 VOLTIOS 7 AMPERIOS</t>
  </si>
  <si>
    <t>LAVADERO  1 POZA  A. INOX. 0.46x0.89m PARA COCINA INCLUYE ACCESORIOS</t>
  </si>
  <si>
    <t>PEGAMENTO PARA PVC</t>
  </si>
  <si>
    <t>SILICONA PARA POLICARBONATO</t>
  </si>
  <si>
    <t>PEGAMENTO PARA CERAMICO EN BOLSA DE 25KG</t>
  </si>
  <si>
    <t>FRAGUA</t>
  </si>
  <si>
    <t>GABINETE CONTRA INCENDIOS EQUIPO COMPLETO (INCLUYE HACHA)</t>
  </si>
  <si>
    <t>SUJETADOR DE CABLES VERTICAL, 1.83 M, DOBLE DUCTO DE PEINE CON TAPA E INSTALACIÓN SIN HERRAMIENTAS</t>
  </si>
  <si>
    <t>PANEL DE VENTILADORES INSTALADO EN EL TECHO, 6 VENTILADORES DE ALTO RENDIMIENTO DE 208/240V; 420 CFM; ENTRADA C14</t>
  </si>
  <si>
    <t>GRIFO DE RIEGO 1/2"</t>
  </si>
  <si>
    <t>THERMA GAS 285 L GN ACUMULACIÓN INC.ACCESORIOS E INSTALACION</t>
  </si>
  <si>
    <t>ADITIVO IMPERMEABILIZANTE</t>
  </si>
  <si>
    <t>IMPRIMANTE</t>
  </si>
  <si>
    <t>WINCHA</t>
  </si>
  <si>
    <t>ACIDO MURIATICO</t>
  </si>
  <si>
    <t>ROTURA DE BRIQUETAS</t>
  </si>
  <si>
    <t>CAJA DE REGISTRO DE 50X50X60 CM CON TAPA DE CONCRETO PARA COMUNICACIONES</t>
  </si>
  <si>
    <t>GASOLINA 90 OCTANOS</t>
  </si>
  <si>
    <t>HORMIGON (PUESTO EN OBRA)</t>
  </si>
  <si>
    <t>SERVICIO DE CERTIFICACION DE PUNTO DE RED CAT6A</t>
  </si>
  <si>
    <t>SC SERVICIO DE INSTALACION, CONFIGURACION, PUESTA EN MARCHA Y CAPACITACIÓN DEL SISTEMA DE CCTV</t>
  </si>
  <si>
    <t>SC SERVICIO DE INSTALACION, CONFIGURACION, PUESTA EN MARCHA Y CAPACITACION DEL MARCHA Y CAPACITACIÓN DEL SISTEMA DE CCTV</t>
  </si>
  <si>
    <t>SC SERVICIO DE INSTALACIÓN Y PUESTA EN OPERACIÓN DEL SERVIDOR DE APLICACIONES</t>
  </si>
  <si>
    <t>FIREWALL ADMINISTRABLE, 5 LAN GBE, 1 WAN, 1 DMZ, 1 PUERTO CONSOLA, 2 USB, IPS, AV.</t>
  </si>
  <si>
    <t>SERVICIO DE INSTALACION Y PUESTA EN OPERACION DEL SISTEMA DE CONECTIVIDAD Y SEGURIDAD INFORMATICA</t>
  </si>
  <si>
    <t>SC MONITOREO DE LA CALIDAD DE AIRE</t>
  </si>
  <si>
    <t>SC MONITOREO DE LA CALIDAD DE AGUA</t>
  </si>
  <si>
    <t>SC MONITOREO DE LA CALIDAD DEL SUELO</t>
  </si>
  <si>
    <t>SC MONITOREO DE RESIDUOS</t>
  </si>
  <si>
    <t>SC GESTOR SOCIAL</t>
  </si>
  <si>
    <t>SC CHARLAS DE EDUCACION AMBIENTAL</t>
  </si>
  <si>
    <t>SC CHARLAS DE CAPACITACION AMBIENTAL A TRABAJADORES</t>
  </si>
  <si>
    <t>LIJA PARA ELEMENTOS METALICOS</t>
  </si>
  <si>
    <t>HOJA DE SIERRA</t>
  </si>
  <si>
    <t>LIJA PARA MADERA</t>
  </si>
  <si>
    <t>CUERDA DE NYLON</t>
  </si>
  <si>
    <t>LIJA PARA FIERRO</t>
  </si>
  <si>
    <t>AGUA</t>
  </si>
  <si>
    <t>TRAPO INDUSTRIAL</t>
  </si>
  <si>
    <t>CONTENEDOR DE RESIDUOS SOLIDOS - 50L</t>
  </si>
  <si>
    <t>TRANSPORTE</t>
  </si>
  <si>
    <t>TELEFONO OPERADOR- PROGRAMADOR PARA CENTRAL TELEFONICA</t>
  </si>
  <si>
    <t>TELEFONO IP</t>
  </si>
  <si>
    <t>CAMILLA</t>
  </si>
  <si>
    <t>INSTALACION PROVISIONAL DE AGUA Y DESAGU</t>
  </si>
  <si>
    <t>BUZON DE ENERGIA DE C°A° DE 600 x 600 x 800 mm (INCLUYE TAPA)</t>
  </si>
  <si>
    <t>PARLANTE DE PARED 20X20CM INC ACC.PARA EMPOTRAR</t>
  </si>
  <si>
    <t>PARLANTE ACTIVO DE 1000W PORTATIL</t>
  </si>
  <si>
    <t>CAMARA MINI DOMO INTERIOR, 2.0 MP, HD 720P, 2.8 MM, DÍA &amp; NOCHE</t>
  </si>
  <si>
    <t>CAMARA TIPO BALA EXTERIR, 2.0 MP, HD 720P, 2.8 MM, DÍA &amp; NOCHE</t>
  </si>
  <si>
    <t>JOYSTICK IP - TECLADO PARA CÁMARAS PTZ</t>
  </si>
  <si>
    <t>NVR 8CH, HASTA 8.0 MP, TASA BITS 200 MBPS, HDMI/VGA, 2 HDD, P2P, IVS</t>
  </si>
  <si>
    <t>MONITOR PARA CCTV, 32", 1920X1080, VGA, HDMI, IP</t>
  </si>
  <si>
    <t>SOPORTE TV  GIRATORIO</t>
  </si>
  <si>
    <t>SERVIDOR 4 NÚCLEOS, 4 SUBPROCESOS, CACHE 8MB, 3.0GHZ, RAM 8GB, HDD 1TB</t>
  </si>
  <si>
    <t>SWITCH ADMINISTRABLE, 48 PUERTOS POE GIGABIT, 02 PUERTOS GIGABIT PARA FIBRA SFP</t>
  </si>
  <si>
    <t>SWITCH ADMINISTRABLE, 48 PUERTOS GIGABIT, 02 PUERTOS GIGABIT PARA FIBRA SFP</t>
  </si>
  <si>
    <t>AMPLIFICADOR DE SONIDO DE 2 OHM X400W</t>
  </si>
  <si>
    <t>MICROFONO DE MESA</t>
  </si>
  <si>
    <t>CARTEL DE OBRA  INC.INSTALACION Y TRANSP</t>
  </si>
  <si>
    <t>PRUEBA HIDRAHULICA TUBERIA DE DASAGUE</t>
  </si>
  <si>
    <t>PRUEBA HIDRAHULICA TUBERIA DE AGUA FRIA</t>
  </si>
  <si>
    <t>REJAS METALICA SEGUN DISEÑO</t>
  </si>
  <si>
    <t>ENSAYOS NO DESTRUCTIVOS</t>
  </si>
  <si>
    <t>PROTECCION DE RECURSOS NATURALES</t>
  </si>
  <si>
    <t>TAPA METALICA PARA NICHO DE VALVULA PASO DE 25cm x 25 cm</t>
  </si>
  <si>
    <t>TAPA METALICA  0.65X0.65M PARA TANQUE CISTERNA Y ELEVADO</t>
  </si>
  <si>
    <t>CONTRAZOC. DE LOS. SANIT.CLARO DE 10X20 CM</t>
  </si>
  <si>
    <t>LOSA DE CONCRETO F´C=140 KG/CM2, e=5cm</t>
  </si>
  <si>
    <t>CRUCETA DE 3MM.</t>
  </si>
  <si>
    <t>CRUCETA METALICA CON STOVE BOLT PARA CAJA OCTOGONAL</t>
  </si>
  <si>
    <t>FACEPLATE LÍNEA EJECUTIVA DE 02 PUERTOS - BLANCO OPACO</t>
  </si>
  <si>
    <t>JACK RJ45 CATEGORIA 6 BLANCO</t>
  </si>
  <si>
    <t>TAPA CIEGA PARA FACEPLATE</t>
  </si>
  <si>
    <t>JACK RJ45 CATEGORIA 6 ROJO</t>
  </si>
  <si>
    <t>JACK RJ45 CATEGORIA 6 AZUL</t>
  </si>
  <si>
    <t>DIVISOR DE CABLE COAXIAL 1 a 4</t>
  </si>
  <si>
    <t>TOMA PARA TV COAXIAL 75 OHM</t>
  </si>
  <si>
    <t>MADERA NACIONAL P/ENCOFRADO</t>
  </si>
  <si>
    <t>MADERA TORNILLO DE 2" X 4" X 10'</t>
  </si>
  <si>
    <t>PUERTA METALICA DE 02 HOJAS, MARCO DE TUBO CUADRADO, SEGÚN DISEÑO (INGRESO PRINCIPAL)</t>
  </si>
  <si>
    <t>PUERTA CONTRAPLACADA DE 02 HOJAS, CON MDF (E=5.5MM). MARCO DE MADERA (E= 45MM). MIRILLA EN AMBAS HOJAS, C/ VIDRIO CRISTA</t>
  </si>
  <si>
    <t>PUERTA CONTRAPLACADA DE 01 HOJA, CON MDF (E=5.5MM). MARCO DE MADERA (E= 45MM). CON REJILLA INFERIOR DE MADERA.</t>
  </si>
  <si>
    <t>PUERTA CONTRAPLACADA DE 01 HOJA, CON MDF (E=5.5MM). MARCO DE MADERA (E= 45MM).</t>
  </si>
  <si>
    <t>PUERTA CONTRAPLACADA DE 01 HOJA, CON MDF (E=5.5MM). MARCO DE MADERA (E= 45MM). MIRILLA EN HOJA, C/ VIDRIO CRISTAL LAMINA</t>
  </si>
  <si>
    <t>PUERTA DE TABLERO REBAJADO DE 01 HOJA. CON MADERA AGUANO. MARCO DE MADERA (E= 50MM).</t>
  </si>
  <si>
    <t>REGLA DE MADERA</t>
  </si>
  <si>
    <t>ARBOL DE LA ZONA O PLANTACION SIMILAR (CADA 3m.)</t>
  </si>
  <si>
    <t>PANEL 1.2 X 1.27 TRIPLAY 19MM</t>
  </si>
  <si>
    <t>CARTEL DE PROMOCION DE SEGURIDAD DE 1.80x1.20m</t>
  </si>
  <si>
    <t>CARTEL DE PROMOCION DE CONSERVACION DEL MEDIO AMBIENTE DE 1.80x1.20m</t>
  </si>
  <si>
    <t>SEÑALETICA DE SEGURIDAD AUTOADHESIVA</t>
  </si>
  <si>
    <t>SEÑAL INFORMATIVA</t>
  </si>
  <si>
    <t>ESTACA DE MADERA</t>
  </si>
  <si>
    <t>ESTACIÓN MANUAL INTELIGENTE DE SIMPLE ACCIÓN</t>
  </si>
  <si>
    <t>ANDAMIO DE MADERA</t>
  </si>
  <si>
    <t>MUEBLE PARA EQUIPO DE SONIDO DE 1.2X1.0X0.7M CON BASE PARA AMPLIFICADOR</t>
  </si>
  <si>
    <t>ROLLIZO DE EUCALIPTO DE 3" X 2.80 M</t>
  </si>
  <si>
    <t>ROLLIZO DE EUCALIPTO DE 2" X 2.5 M</t>
  </si>
  <si>
    <t>PARIHUELA</t>
  </si>
  <si>
    <t>MADERA CORRIENTE PARA ESTACAS</t>
  </si>
  <si>
    <t>MADERA TORNILLO CEPILLADA</t>
  </si>
  <si>
    <t>MADERA CORRIENTE  2"x3"</t>
  </si>
  <si>
    <t>MAMPARA DE VIDRIO LAMINADO E=6MM INC MARCO Y ACCESORIOS</t>
  </si>
  <si>
    <t>TRIPLAY FENOLICO DE ESPESOR 18 MM.</t>
  </si>
  <si>
    <t>VENTANA DE CRISTAL LAMINADO 6MM. CON MARCO DE ALUMINIO C/SISTEMA CORREDIZO.
VENTANA DE CRISTAL LAMINADO 6MM. CON MARCO</t>
  </si>
  <si>
    <t>ELECTROBOMBA DE 1.5 HP</t>
  </si>
  <si>
    <t>SEÑALES DE INFORMACION</t>
  </si>
  <si>
    <t>CAJA DE REGISTRO DE DESAGUE DE 12"X24" -PREFABRICADO</t>
  </si>
  <si>
    <t>MARCO Y TAPA F°F° P/MEDIDOR DE AGUA 1/2"</t>
  </si>
  <si>
    <t>TARJETA INTERFAS TELEFONICA PCI-E</t>
  </si>
  <si>
    <t>MARCO Y TAPA F°F° P. BUZON DE Ý 1.20 M.</t>
  </si>
  <si>
    <t>TAPA SANITARIA METALICA 0.60X0.60 EN CISTERNA Y T. ELEVADO</t>
  </si>
  <si>
    <t>BARRA EQUIPOTENCIAL DE COBRE 1/4" x 4" x 20", INCLUYE CAJA METALICA</t>
  </si>
  <si>
    <t>REJA DE PROTECCION PARA VENTANA CON PERFILES RECTANGULARES DE 25mmX50mmX2.26 mm S/DISEÑO</t>
  </si>
  <si>
    <t>RIEL DE ALUMINIO 90 x 25 mm x 3 m</t>
  </si>
  <si>
    <t>VENTANA METALICA, MARCO CON ANGULARES, SEGÚN DISEÑO. INC/ COLOCACION, PINTURA Y ACCESORIOS</t>
  </si>
  <si>
    <t>PUERTA DE CRISTAL LAMINADO 10 MM. DE 02 HOJAS, CON MARCO DE ALUMINIO, SEGÚN DISEÑO</t>
  </si>
  <si>
    <t>ABRAZADERA DE ALUMINIO PARA TUBERIA DE 4"</t>
  </si>
  <si>
    <t>PARANTES GALVANIZADOS 89X38 L=3.00M</t>
  </si>
  <si>
    <t>TUBO CUADRADO DE ALUM.1.1/2"X1.1/2" X4MM</t>
  </si>
  <si>
    <t>PLANCHAS DE ACERO LAC DE 3/4" DE 30x30 cm.</t>
  </si>
  <si>
    <t>PERFILES "U" DE POLICARBONATO</t>
  </si>
  <si>
    <t>PERFILES "H" DE POLICARBONATO</t>
  </si>
  <si>
    <t>CANTONERA DE ALUMINIO</t>
  </si>
  <si>
    <t>EXTINTOR TIPO PQS 4KG</t>
  </si>
  <si>
    <t>EXTINTOR TIPO PQS 6KG</t>
  </si>
  <si>
    <t>THINER STANDARD</t>
  </si>
  <si>
    <t>PINTURA LATEX</t>
  </si>
  <si>
    <t>PINTURA AL OLEO MATE</t>
  </si>
  <si>
    <t>PINTURA ANTICORROSIVA</t>
  </si>
  <si>
    <t>BARNIZ MARINO</t>
  </si>
  <si>
    <t>ESMALTE EPOXICO</t>
  </si>
  <si>
    <t>ESMALTE SINTETICO NEGRO</t>
  </si>
  <si>
    <t>PINTURA ESMALTE</t>
  </si>
  <si>
    <t>PINTURA ESMALTE DE TRANSITO</t>
  </si>
  <si>
    <t>PINTURA EPOXICA</t>
  </si>
  <si>
    <t>BASE ANTICORROSIVA</t>
  </si>
  <si>
    <t>LACA  TRANSPARENTE</t>
  </si>
  <si>
    <t>SELLADOR PARA PORCELANATO</t>
  </si>
  <si>
    <t>CALAMINA</t>
  </si>
  <si>
    <t>BRIDA ROMPE AGUA PVC DE 2"</t>
  </si>
  <si>
    <t>PLACA RECORDATORIA 0.60X0.40m</t>
  </si>
  <si>
    <t>SUMINISTRO E INST. DE NOMBRE DE LA INSTITUCION SEGUN DISEÑO</t>
  </si>
  <si>
    <t>ARANDELA DE 1/2"</t>
  </si>
  <si>
    <t>ALQUILER DE MOLDE METALICO PARA BUZON</t>
  </si>
  <si>
    <t>COBERTURA TEJA ANDINA  1.14m x 0.72m x5mm</t>
  </si>
  <si>
    <t>TECHADO Y CERCADO</t>
  </si>
  <si>
    <t>CANALETA DE PLANCHA GALV. INCL. GANCHOS</t>
  </si>
  <si>
    <t>POSTE METALICO DE FIERRO GALVANIZADO DE Ø3´´ x 5m DE LONG.</t>
  </si>
  <si>
    <t>TUBO LAC DE 2"x2"x1.5mm</t>
  </si>
  <si>
    <t>TUBERIA F°G° 2"</t>
  </si>
  <si>
    <t>TUBO RECTANGULAR LAC DE 150x50x3.0mm</t>
  </si>
  <si>
    <t>TUBO RECTANGULAR LAC DE 50x25x2.0mm</t>
  </si>
  <si>
    <t>TUBO RECTANGULAR LAC DE 100x50x2.0mm</t>
  </si>
  <si>
    <t>TUBO CUADRADO LAC DE 100x100x3mm</t>
  </si>
  <si>
    <t>TUBO CUADRADO LAC DE 150x150x4.5mm</t>
  </si>
  <si>
    <t>PASAMANOS DE TUBO DE F°G° Ø 2" H=0.90M (S/DISEÑO)</t>
  </si>
  <si>
    <t>UNION UNIVERSAL DE Fo. GALV. DE 1/2"</t>
  </si>
  <si>
    <t>UNION UNIVERSAL DE Fo. GALV. DE 3/4"</t>
  </si>
  <si>
    <t>UNION UNIVERSAL DE Fo. GALV. DE 1"</t>
  </si>
  <si>
    <t>ARPILLERA</t>
  </si>
  <si>
    <t>TUB. PVC SAP PRESION P/ AGUA C-10 R. 1"</t>
  </si>
  <si>
    <t>NIPLE DE F° GALV. DE 1" X 2"</t>
  </si>
  <si>
    <t>NIPLE DE F° GALV. DE 3/4" X 2"</t>
  </si>
  <si>
    <t>NIPLE DE F° GALV. DE 1/2" X 1 1/2"</t>
  </si>
  <si>
    <t>NIPLE DE F° GALV. DE 3/4" X 3/4"</t>
  </si>
  <si>
    <t>TIRAFONES DE 1/4" X 2"</t>
  </si>
  <si>
    <t>ESCALERA DE GATO FºGº DE 2" x 1 1/2"</t>
  </si>
  <si>
    <t>LUBRICANTE PVC</t>
  </si>
  <si>
    <t>SUMIDERO DE BRONCE DE 2"</t>
  </si>
  <si>
    <t>TAPA DE CONCRETO DE 12x24 cm</t>
  </si>
  <si>
    <t>ABRAZADERAS DE SUJECION DE F.G. PARA TUBERIA EMT Ø 20mm</t>
  </si>
  <si>
    <t>UNION FLEXIBLE PVC DE 1"</t>
  </si>
  <si>
    <t>TUB. PVC SAP PRESION P/AGUA C-10 R. 1/2"</t>
  </si>
  <si>
    <t>TUB. PVC SAP PRESION P/AGUA C-10 R. 3/4"</t>
  </si>
  <si>
    <t>ROLLO DE PLASTICO AZUL  2X120 M</t>
  </si>
  <si>
    <t>TUBERIA EMT FLEXIBLE Ø 20 mm P/INST. ELECTRICAS</t>
  </si>
  <si>
    <t>TUBO DE FIERRO GALVANIZADO DE 1 1/2" x 2 m</t>
  </si>
  <si>
    <t>TUBO PVC-CP 20mm P/INST. ELECTRICAS</t>
  </si>
  <si>
    <t>TUBO PVC-CP 25mm P/INST. ELECTRICAS</t>
  </si>
  <si>
    <t>CURVA PVC-CP 20mm P/INST.ELECTRICAS</t>
  </si>
  <si>
    <t>CURVA PVC-CP 40mm P/INST. ELECTRICAS</t>
  </si>
  <si>
    <t>CURVA PVC-CP 50mm P/INST. ELECTRICAS</t>
  </si>
  <si>
    <t>CURVA PVC-CP 25mm P/INST.ELECTRICAS</t>
  </si>
  <si>
    <t>TUBERIA PVC SAP C-10 Ø 2"</t>
  </si>
  <si>
    <t>TUBERIA PVC UF Ø 4"</t>
  </si>
  <si>
    <t>TUBERIA PVC UF Ø 6"</t>
  </si>
  <si>
    <t>UNION PVC SAP P/INST. ELECT. DE 3/4"</t>
  </si>
  <si>
    <t>UNION PVC SAP P/INST. ELECT. DE 1"</t>
  </si>
  <si>
    <t>UNION PVC SAP P/INST. ELECT. DE 2"</t>
  </si>
  <si>
    <t>CODO PVC SAL 2"x90º CON VENTILACION</t>
  </si>
  <si>
    <t>CODO DE 90 PVC SAL DE 2"</t>
  </si>
  <si>
    <t>CODO DE 90 PVC SAP P/ AGUA DE 1/2"</t>
  </si>
  <si>
    <t>TEE SANITARIA SIMPLE PVC SAL DE 4"</t>
  </si>
  <si>
    <t>TEE SANITARIA SIMP C/REDUC PVC SAL 4"A2"</t>
  </si>
  <si>
    <t>TEE SANITARIA DOB C/REDUC PVC SAL  4"A2"</t>
  </si>
  <si>
    <t>PRENSAESTOPA Ø 20 mm C/TUERCA</t>
  </si>
  <si>
    <t>TRAMPA "P" PVC SAL DE 2"</t>
  </si>
  <si>
    <t>TUBO CPVC AGUA CALIENTE 1/2" x 5M</t>
  </si>
  <si>
    <t>CODO DE 90° CPVC P/AGUA CALIENTE DE 1/2"</t>
  </si>
  <si>
    <t>TEE CPVC P/AGUA CALIENTE DE 1/2"</t>
  </si>
  <si>
    <t>CODO DE 45° PVC SAL DE 4"</t>
  </si>
  <si>
    <t>ADAPTADOR PVC SAP 2"</t>
  </si>
  <si>
    <t>ADAPTADOR PVC SAP 1 "</t>
  </si>
  <si>
    <t>ADAPTADOR PVC SAP 3/4"</t>
  </si>
  <si>
    <t>YEE PVC SAL 2"</t>
  </si>
  <si>
    <t>UNION PVC SAP Ø 20mm P/INST. ELECTRICAS</t>
  </si>
  <si>
    <t>UNION PVC SAP Ø 70mm P/INST. ELECTRICAS</t>
  </si>
  <si>
    <t>UNION PVC SAP Ø 50mm P/INST. ELECTRICAS</t>
  </si>
  <si>
    <t>UNION PVC SAP Ø 35mm P/INST. ELECTRICAS</t>
  </si>
  <si>
    <t>UNION PVC SAP Ø 25mm P/INST. ELECTRICAS</t>
  </si>
  <si>
    <t>TAPA DE PLASTICO PESADA PARA INODORO</t>
  </si>
  <si>
    <t>ADAPTADOR DE TUBO A CAJA PVC CP-20mm</t>
  </si>
  <si>
    <t>ADAPTADOR DE TUBO A CAJA PARA TUBERIA EMT Ø 20mm</t>
  </si>
  <si>
    <t>ADAPTADOR DE TUBO A CAJA PVC-CP 35mm</t>
  </si>
  <si>
    <t>ADAPTADOR DE TUBO A CAJA PVC-CP-50mm.</t>
  </si>
  <si>
    <t>ADAPTADOR DE TUBO A CAJA PVC-CP-70mm.</t>
  </si>
  <si>
    <t>ADAPTADOR DE TUBO A CAJA PVC CP-25mm</t>
  </si>
  <si>
    <t>ADAPTADOR DE TUBO A CAJA PVC-CP-40mm.</t>
  </si>
  <si>
    <t>TUBERIA PVC SAL 2"</t>
  </si>
  <si>
    <t>TUBERIA PVC SAL 4"</t>
  </si>
  <si>
    <t>CODOS PVC SAL 2" X 90°</t>
  </si>
  <si>
    <t>CODOS PVC SAL 4" X 90°</t>
  </si>
  <si>
    <t>CODOS PVC SAL 2" X 45°</t>
  </si>
  <si>
    <t>CODOS PVC SAL 4" X 45°</t>
  </si>
  <si>
    <t>TEE PVC 1/2"</t>
  </si>
  <si>
    <t>TEE SANITARIA SIMPLE PVC SAL 2" X 2"</t>
  </si>
  <si>
    <t>YEE PVC SAL DE 4" X 2"</t>
  </si>
  <si>
    <t>YEE PVC SAL DE 4" X 4"</t>
  </si>
  <si>
    <t>TUBO PVC-CP 70mm P/INST. ELECTRICAS</t>
  </si>
  <si>
    <t>TUBO PVC-CP 50mm P/INST. ELECTRICAS</t>
  </si>
  <si>
    <t>TUBO PVC-CP 35mm P/INST. ELECTRICAS</t>
  </si>
  <si>
    <t>TRAMPA PVC SAL "P" 4"</t>
  </si>
  <si>
    <t>SOMBRERO DE VENTILACION PVC SAL 2"</t>
  </si>
  <si>
    <t>TUBO PVC SAP (ELECTRICA) 3/4"</t>
  </si>
  <si>
    <t>TUBO PVC SAP (ELECTRICA) 1"</t>
  </si>
  <si>
    <t>TUBO PVC SAP (ELECTRICA) 2"</t>
  </si>
  <si>
    <t>CURVA PVC SAP LUZ 3/4"</t>
  </si>
  <si>
    <t>CURVA PVC SAP LUZ 1"</t>
  </si>
  <si>
    <t>CURVA PVC SAP LUZ 2"</t>
  </si>
  <si>
    <t>UNIÓN EMT Ø 20mm P/INST. ELECTRICAS</t>
  </si>
  <si>
    <t>VALVULA COMPUERTA DE BRONCE DE 1/2"</t>
  </si>
  <si>
    <t>VALVULA COMPUERTA DE BRONCE DE 3/4"</t>
  </si>
  <si>
    <t>VALVULA COMPUERTA DE BRONCE DE 1"</t>
  </si>
  <si>
    <t>VALVULA CHECK DE BRONCE DE 3/4"</t>
  </si>
  <si>
    <t>VALVULA CHECK DE BRONCE DE 1"</t>
  </si>
  <si>
    <t>VALVULA CHECK DE BRONCE DE 1" CON CANASTILLA</t>
  </si>
  <si>
    <t>VALVULA FLOTADORA DE BRONCE Ø 1"</t>
  </si>
  <si>
    <t>DISCO DURO SATA 2TRB PARA NVR</t>
  </si>
  <si>
    <t>VALVULA COMPUERTA BRONCE 1/2"</t>
  </si>
  <si>
    <t>ESPEJO DE CRISTAL BISELADO E=4MM</t>
  </si>
  <si>
    <t>ESPEJO DE SOBREPONER DE 0.60X1.65 INCL ACCESORIOS</t>
  </si>
  <si>
    <t>PLACA TOMACORRIENTE BIPOLAR DOBLE C/LT P/EMPOTRAR EN PISO 15A, 220V, INCLUYE CAJA</t>
  </si>
  <si>
    <t>DOTACION DE ENERGIA ELECTRICA PARA LA OBRA</t>
  </si>
  <si>
    <t>BOTIQUIN DE PRIMEROS AUXILIOS</t>
  </si>
  <si>
    <t>FLETE TERRESTRE</t>
  </si>
  <si>
    <t>BALDOSA DE YESO 60CMX60CM</t>
  </si>
  <si>
    <t>BALDOSA DE TERRAZO PULIDO</t>
  </si>
  <si>
    <t>m2</t>
  </si>
  <si>
    <t>m</t>
  </si>
  <si>
    <t>m3</t>
  </si>
  <si>
    <t>pqt</t>
  </si>
  <si>
    <t>BOL</t>
  </si>
  <si>
    <t>pln</t>
  </si>
  <si>
    <t>lt</t>
  </si>
  <si>
    <t>SERV</t>
  </si>
  <si>
    <t>hja</t>
  </si>
  <si>
    <t>jgo</t>
  </si>
  <si>
    <t>p2</t>
  </si>
  <si>
    <t>L</t>
  </si>
  <si>
    <t>mes</t>
  </si>
  <si>
    <t>HERRAMIENTAS MANUALES</t>
  </si>
  <si>
    <t>%MO</t>
  </si>
  <si>
    <t>ESCOBA</t>
  </si>
  <si>
    <t>BOTAS DE JEBE</t>
  </si>
  <si>
    <t>TAPON OIDO PACK x6</t>
  </si>
  <si>
    <t>PONCHO DE PVC ECONOMICO IMPERMEABLE (OBRA)</t>
  </si>
  <si>
    <t>ARNE DE CUERPO ENTERO Y LINEA DE ENGANCHE</t>
  </si>
  <si>
    <t>ZAPATOS DE SEGURIDAD</t>
  </si>
  <si>
    <t>GUANTES DE HILO</t>
  </si>
  <si>
    <t>GUANTES DE JEBE</t>
  </si>
  <si>
    <t>GUANTES DE CUERO</t>
  </si>
  <si>
    <t>RESPIRADOR CONTRA POLVO</t>
  </si>
  <si>
    <t>CASCOS DE SEGURIDAD</t>
  </si>
  <si>
    <t>LENTES DE SEGURIDAD</t>
  </si>
  <si>
    <t>MEZCLADORA DE CONCRETO DE  9 -11P3</t>
  </si>
  <si>
    <t>hm</t>
  </si>
  <si>
    <t>CAMION VOLQUETE 10 M3.</t>
  </si>
  <si>
    <t>SOLDADORA ELECT. MONOF. ALTERNA 225 AMP.</t>
  </si>
  <si>
    <t>MOTOBOMBA 10 HP 4"</t>
  </si>
  <si>
    <t>ELIMINACION CON MAQUINARIA PESADA</t>
  </si>
  <si>
    <t>CONO DE REBOCE PVC 4"-2"</t>
  </si>
  <si>
    <t>COMPRESORA NEUMATICA 87 HP 250-330 PCM</t>
  </si>
  <si>
    <t>COMPACTADOR VIBR. TIPO PLANCHA 4 HP</t>
  </si>
  <si>
    <t>RETROEXCAVADOR S/LLANTAS 58 HP 1 YD3.(Maquina Servida)</t>
  </si>
  <si>
    <t>MARTILLO NEUMATICO 24 KG C/CINCEL-ACCS</t>
  </si>
  <si>
    <t>VIBRADOR DE CONCRETO 4 HP 2.40"</t>
  </si>
  <si>
    <t>NIVEL</t>
  </si>
  <si>
    <t>HE</t>
  </si>
  <si>
    <t>NIVEL  TOPOGRAFICO</t>
  </si>
  <si>
    <t>ESTACION TOTAL</t>
  </si>
  <si>
    <t>Total</t>
  </si>
  <si>
    <t>A</t>
  </si>
  <si>
    <t>CASCOS DE PROTECCION TIPO 3M COLOR BLANCO</t>
  </si>
  <si>
    <t>CASACAS IMPERMEABLES</t>
  </si>
  <si>
    <t>PIZARRA ACRILICA 1.20x0.90</t>
  </si>
  <si>
    <t>IMPRESORA A COLOR MULTIFUNCIONAL TINTA CONTINUA</t>
  </si>
  <si>
    <t>ENGRAMPADOR TIPO ALICATE</t>
  </si>
  <si>
    <t>PERFORADOR</t>
  </si>
  <si>
    <t>ALQUILER DE OFICINA PARA RESIDENCIA</t>
  </si>
  <si>
    <t>PAGO DE SERVICIO DE AGUA Y ENERGIA ELECTRICA</t>
  </si>
  <si>
    <t>CASACA IMPERMEABLE</t>
  </si>
  <si>
    <t>G. SUPERV.</t>
  </si>
  <si>
    <r>
      <rPr>
        <b/>
        <sz val="10"/>
        <rFont val="Century Gothic"/>
        <family val="2"/>
      </rPr>
      <t>REGION</t>
    </r>
    <r>
      <rPr>
        <sz val="10"/>
        <rFont val="Century Gothic"/>
        <family val="2"/>
      </rPr>
      <t>: APURIMAC       PROVINCIA: ABANCAY    DISTRITO: ABANCAY</t>
    </r>
  </si>
  <si>
    <t xml:space="preserve">PROYECTO: "MEJORAMIENTO DEL SERVICIO EDUCATIVO EN LA IEP N° 54002 SANTA ROSA E IES SANTA ROSA DEL DISTRITO DE ABANCAY, PROVINCIA DE ABANCAY - REGIÓN APURÍMAC”
</t>
  </si>
  <si>
    <t>ING. RESIDENTE DE OBRA</t>
  </si>
  <si>
    <t xml:space="preserve">ING. ASISTENTE </t>
  </si>
  <si>
    <t>ING. ESTRUCTURAL</t>
  </si>
  <si>
    <t>ING. SANITARIO</t>
  </si>
  <si>
    <t>ING. ELECTRICISTA O MECANICO ELÉCTRICO</t>
  </si>
  <si>
    <t>ARQUITECTO ESPECIALISTA EN ACABADOS</t>
  </si>
  <si>
    <t>ESPECIALISTA EN SEGURIDAD</t>
  </si>
  <si>
    <t>ESCRITORIO MELAMINE 3 CAJONES</t>
  </si>
  <si>
    <t>SILLA P/ESCRITORIO</t>
  </si>
  <si>
    <t>ARCHIVADOR MELAMINE 4 GAVETAS</t>
  </si>
  <si>
    <t>THONER</t>
  </si>
  <si>
    <t xml:space="preserve">ALQUILER DE CANTER </t>
  </si>
  <si>
    <t>IMPRESORA A COLOR MULTIFUNCIONAL A-3</t>
  </si>
  <si>
    <t>PAPEL FOTOCOPIA 75 GR A-4</t>
  </si>
  <si>
    <t>PAPEL FOTOCOPIA 75 GR A-3</t>
  </si>
  <si>
    <t>ING. AMBIENTAL</t>
  </si>
  <si>
    <t>TECNICO EN ENFERMERIA</t>
  </si>
  <si>
    <t>TECNICO DE LABORATORIO, ENSAYOS Y MATER.</t>
  </si>
  <si>
    <t>AUXILIAR ADMINISTRATIVO - PLANILLERO PAGAD.</t>
  </si>
  <si>
    <t>TECNICO ELECTRICISTA</t>
  </si>
  <si>
    <t>ESPECIALISTA EN EQUIPAMIENTO Y MOBILIARIO</t>
  </si>
  <si>
    <t>MOVILIZACION DE EQUIPO TECNICO</t>
  </si>
  <si>
    <t>EQUIPOS DE LABORATORIO</t>
  </si>
  <si>
    <t>EQUIPOS DE TOPOGRAFIA</t>
  </si>
  <si>
    <t>GRUPO TRANSFORMADOR</t>
  </si>
  <si>
    <t>ALQUILER DE CAMION BARANDA</t>
  </si>
  <si>
    <t>ENSAYOS DE LABORATORIO (CONCRETO)</t>
  </si>
  <si>
    <t>PRUEBAS DE SOLDADURA</t>
  </si>
  <si>
    <t>PRUEBAS DE INSTALACIONES ELECTRICAS</t>
  </si>
  <si>
    <t>MATERIALES DE ASISTENCIA MEDICA</t>
  </si>
  <si>
    <t>CAMILLAS MEDICAS</t>
  </si>
  <si>
    <t>EXTINTORES PQS 6 KG</t>
  </si>
  <si>
    <t>2 . 1 . 3 1 . 1.6</t>
  </si>
  <si>
    <t>OTRAS CONTRIBUCIONES DEL EMPLEADOR</t>
  </si>
  <si>
    <t>2.1.3.1.1.6 OTRAS CONTRIBUCIONES DEL EMPLEADOR</t>
  </si>
  <si>
    <t>SEGUROS CONTRA TODO RIESGO</t>
  </si>
  <si>
    <t xml:space="preserve">SEGUROS </t>
  </si>
  <si>
    <t>SEGUROS</t>
  </si>
  <si>
    <t>GASTOS POR OTRAS CONTRIBUCIONES DEL EMPLEADOR</t>
  </si>
  <si>
    <t xml:space="preserve">COEF. </t>
  </si>
  <si>
    <t>OTROS MATERIALES</t>
  </si>
  <si>
    <t>GASOLINA DE 90 OCT</t>
  </si>
  <si>
    <t>LUBRICANTES PARA MEZCLADORA</t>
  </si>
  <si>
    <t>ASISTENTE TECNICO DE METRADOS</t>
  </si>
  <si>
    <t>ARCHIVADOR MADERA 4 GAVETAS</t>
  </si>
  <si>
    <t>PRUEBAS DE LABORATORIO</t>
  </si>
  <si>
    <t>PRUEBAS DE INSTALACIONES ELECTRICAS Y SANITARIAS</t>
  </si>
  <si>
    <t>ING. DE SISTEMAS - ESPEC. EN INSTALACIONES</t>
  </si>
  <si>
    <t>RESIDENTE DE OBRA (INGENIERO O ARQUITECTO)</t>
  </si>
  <si>
    <t>ING. ESPECIALISTA ESTRUCTURAL</t>
  </si>
  <si>
    <t>ING. SANITARIO O CIVIL - SUPERVISOR</t>
  </si>
  <si>
    <t>ING. INFORMATICO - ESPEC. INSTALACIONES</t>
  </si>
  <si>
    <t>ING. ELECTRICO - SUPERVISOR</t>
  </si>
  <si>
    <r>
      <t>NOTA:</t>
    </r>
    <r>
      <rPr>
        <sz val="10"/>
        <rFont val="Century Gothic"/>
        <family val="2"/>
      </rPr>
      <t>01 mes preliquidacion</t>
    </r>
  </si>
  <si>
    <t>MAYORES METRADO</t>
  </si>
  <si>
    <t>PARTIDAS NUEVAS</t>
  </si>
  <si>
    <t>DEDUCTIVOS</t>
  </si>
  <si>
    <t>MM</t>
  </si>
  <si>
    <t>DD</t>
  </si>
  <si>
    <t>PN</t>
  </si>
  <si>
    <t>: MEJORAMIENTO DEL SERVICIO EDUCATIVO EN LA IEP N° 54002 SANTA ROSA E IES SANTA ROSA DEL DISTRITO DE ABANCAY, PROVINCIA DE ABANCAY - REGIÓN APURÍMAC.</t>
  </si>
  <si>
    <t>UBICACIÓN</t>
  </si>
  <si>
    <t>: ABANCAY - ABANCAY - APURÍMAC</t>
  </si>
  <si>
    <t>MODALIDAD</t>
  </si>
  <si>
    <t>: ADMINISTRACIÓN INDIRECTA - POR CONTRATA</t>
  </si>
  <si>
    <t>FECHA</t>
  </si>
  <si>
    <t>TOTAL GASTOS DE GESTIÓN DE PROYECTO</t>
  </si>
  <si>
    <t>: ENERO 2022</t>
  </si>
  <si>
    <t>COSTO DIRECTO (S/.)</t>
  </si>
  <si>
    <t>PLAZO DE EJECUCIÓN (meses)</t>
  </si>
  <si>
    <t>INCREMENTO ADICIONAL DE EQUIPAMIENTO, MOBILIRARIO Y MAT. DIDACTICO</t>
  </si>
  <si>
    <t>GP</t>
  </si>
  <si>
    <t>sctr</t>
  </si>
  <si>
    <t>: 02 MESES Y 10 DIAS</t>
  </si>
  <si>
    <t>RESUMEN  PRESUPUESTO ANALITICO - GESTIÓN DE PROYECTO</t>
  </si>
  <si>
    <t>G. GESTION</t>
  </si>
  <si>
    <t>COODINADOR DE PROYECTO</t>
  </si>
  <si>
    <t>ASISTENTA ADMINISTRATIVO DE PLANTA</t>
  </si>
  <si>
    <t>EQUIPOS Y MBILIARIO</t>
  </si>
  <si>
    <t>COMPUTADORA PORTATIL i7 DE 19"</t>
  </si>
  <si>
    <t>IMPRESORA B/N CON TONER</t>
  </si>
  <si>
    <t>IMPRESORA A COLOR</t>
  </si>
  <si>
    <t>MEMORIA USB 16 GB</t>
  </si>
  <si>
    <t>TONER IMPRESORA</t>
  </si>
  <si>
    <t>EQUIPOS Y MATERIAL DURADERO</t>
  </si>
  <si>
    <t>CANT</t>
  </si>
  <si>
    <t>MONTO</t>
  </si>
  <si>
    <t>SERVICIO DE ESPECIALISTA (Notario)</t>
  </si>
  <si>
    <t>CC</t>
  </si>
  <si>
    <t>CONTROL CONCURRENTE</t>
  </si>
  <si>
    <t>SON:CUATRO MILLONES SESENTA Y SEIS MIL DOSCIENTOS SESENTA Y TRES CON 63/100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</si>
</sst>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General_)"/>
    <numFmt numFmtId="166" formatCode="0.00_)"/>
    <numFmt numFmtId="167" formatCode="#,##0.00;[Red]#,##0.00"/>
    <numFmt numFmtId="168" formatCode="#,##0.0000"/>
    <numFmt numFmtId="169" formatCode="0.000%"/>
    <numFmt numFmtId="170" formatCode="&quot;S/.&quot;\ #,##0.00"/>
    <numFmt numFmtId="171" formatCode="0.0000000000000000000000"/>
    <numFmt numFmtId="172" formatCode="0.0000000000"/>
    <numFmt numFmtId="173" formatCode="0.00000000000000000"/>
    <numFmt numFmtId="174" formatCode="#,##0.00000000000000000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sz val="13"/>
      <name val="Century Gothic"/>
      <family val="2"/>
    </font>
    <font>
      <sz val="14"/>
      <name val="Century Gothic"/>
      <family val="2"/>
    </font>
    <font>
      <b/>
      <sz val="9"/>
      <name val="Century Gothic"/>
      <family val="2"/>
    </font>
    <font>
      <sz val="10"/>
      <color indexed="53"/>
      <name val="Century Gothic"/>
      <family val="2"/>
    </font>
    <font>
      <sz val="12"/>
      <color indexed="10"/>
      <name val="Century Gothic"/>
      <family val="2"/>
    </font>
    <font>
      <sz val="10"/>
      <color indexed="9"/>
      <name val="Century Gothic"/>
      <family val="2"/>
    </font>
    <font>
      <b/>
      <sz val="8"/>
      <name val="Century Gothic"/>
      <family val="2"/>
    </font>
    <font>
      <sz val="10"/>
      <color indexed="10"/>
      <name val="Century Gothic"/>
      <family val="2"/>
    </font>
    <font>
      <b/>
      <sz val="11"/>
      <color indexed="9"/>
      <name val="Century Gothic"/>
      <family val="2"/>
    </font>
    <font>
      <b/>
      <sz val="12"/>
      <color indexed="9"/>
      <name val="Century Gothic"/>
      <family val="2"/>
    </font>
    <font>
      <b/>
      <sz val="11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color indexed="63"/>
      <name val="Century Gothic"/>
      <family val="2"/>
    </font>
    <font>
      <b/>
      <u/>
      <sz val="18"/>
      <name val="Century Gothic"/>
      <family val="2"/>
    </font>
    <font>
      <sz val="8"/>
      <name val="Century Gothic"/>
      <family val="2"/>
    </font>
    <font>
      <b/>
      <u/>
      <sz val="10"/>
      <name val="Century Gothic"/>
      <family val="2"/>
    </font>
    <font>
      <sz val="10"/>
      <name val="Cambria"/>
      <family val="1"/>
    </font>
    <font>
      <b/>
      <u/>
      <sz val="18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b/>
      <sz val="12"/>
      <name val="Cambria"/>
      <family val="1"/>
    </font>
    <font>
      <b/>
      <sz val="16"/>
      <name val="Cambria"/>
      <family val="1"/>
    </font>
    <font>
      <sz val="16"/>
      <name val="Cambria"/>
      <family val="1"/>
    </font>
    <font>
      <sz val="8"/>
      <name val="Cambria"/>
      <family val="1"/>
    </font>
    <font>
      <sz val="10"/>
      <color indexed="8"/>
      <name val="Cambria"/>
      <family val="1"/>
    </font>
    <font>
      <sz val="9"/>
      <color indexed="81"/>
      <name val="Tahoma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10"/>
      <color rgb="FFFF0000"/>
      <name val="Antique Olive"/>
      <family val="2"/>
    </font>
    <font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ambria"/>
      <family val="1"/>
    </font>
    <font>
      <b/>
      <sz val="12"/>
      <color theme="0"/>
      <name val="Cambria"/>
      <family val="1"/>
    </font>
    <font>
      <sz val="10"/>
      <color theme="0"/>
      <name val="Cambria"/>
      <family val="1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b/>
      <sz val="16"/>
      <color theme="0"/>
      <name val="Century Gothic"/>
      <family val="2"/>
    </font>
    <font>
      <sz val="10"/>
      <color rgb="FF002060"/>
      <name val="Cambria"/>
      <family val="1"/>
    </font>
    <font>
      <sz val="10"/>
      <color theme="2" tint="-9.9978637043366805E-2"/>
      <name val="Century Gothic"/>
      <family val="2"/>
    </font>
    <font>
      <b/>
      <sz val="9"/>
      <color theme="2" tint="-9.9978637043366805E-2"/>
      <name val="Century Gothic"/>
      <family val="2"/>
    </font>
    <font>
      <sz val="11"/>
      <color indexed="8"/>
      <name val="Century Gothic"/>
      <family val="2"/>
    </font>
    <font>
      <sz val="9"/>
      <name val="Arial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1"/>
      <color theme="0"/>
      <name val="Century Gothic"/>
      <family val="2"/>
    </font>
    <font>
      <sz val="16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3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horizontal="left" vertical="center"/>
    </xf>
    <xf numFmtId="165" fontId="3" fillId="0" borderId="0" xfId="0" applyNumberFormat="1" applyFont="1" applyFill="1" applyAlignment="1" applyProtection="1">
      <alignment horizontal="left" vertical="center"/>
    </xf>
    <xf numFmtId="165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Alignment="1" applyProtection="1">
      <alignment vertical="center"/>
    </xf>
    <xf numFmtId="165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5" fontId="8" fillId="0" borderId="0" xfId="0" applyNumberFormat="1" applyFont="1" applyFill="1" applyAlignment="1" applyProtection="1">
      <alignment horizontal="left" vertical="center"/>
    </xf>
    <xf numFmtId="165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5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5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5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5" fontId="13" fillId="0" borderId="0" xfId="0" applyNumberFormat="1" applyFont="1" applyFill="1" applyBorder="1" applyAlignment="1" applyProtection="1">
      <alignment vertical="center"/>
    </xf>
    <xf numFmtId="165" fontId="14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5" fontId="13" fillId="0" borderId="0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Fill="1" applyAlignment="1" applyProtection="1">
      <alignment horizontal="right" vertical="center"/>
    </xf>
    <xf numFmtId="165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7" fontId="12" fillId="0" borderId="0" xfId="0" applyNumberFormat="1" applyFont="1" applyFill="1" applyAlignment="1">
      <alignment horizontal="right" vertical="center"/>
    </xf>
    <xf numFmtId="165" fontId="14" fillId="0" borderId="0" xfId="0" applyNumberFormat="1" applyFont="1" applyFill="1" applyAlignment="1" applyProtection="1">
      <alignment horizontal="right" vertical="center"/>
    </xf>
    <xf numFmtId="165" fontId="14" fillId="0" borderId="0" xfId="0" applyNumberFormat="1" applyFont="1" applyFill="1" applyAlignment="1" applyProtection="1">
      <alignment horizontal="left" vertical="center"/>
    </xf>
    <xf numFmtId="165" fontId="13" fillId="0" borderId="0" xfId="0" applyNumberFormat="1" applyFont="1" applyFill="1" applyAlignment="1" applyProtection="1">
      <alignment vertical="center"/>
    </xf>
    <xf numFmtId="165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5" fontId="13" fillId="0" borderId="0" xfId="0" applyNumberFormat="1" applyFont="1" applyFill="1" applyBorder="1" applyAlignment="1" applyProtection="1">
      <alignment horizontal="left" vertical="center"/>
    </xf>
    <xf numFmtId="165" fontId="13" fillId="0" borderId="0" xfId="0" applyNumberFormat="1" applyFont="1" applyFill="1" applyBorder="1" applyAlignment="1" applyProtection="1">
      <alignment horizontal="centerContinuous" vertical="center"/>
    </xf>
    <xf numFmtId="165" fontId="11" fillId="0" borderId="0" xfId="0" applyNumberFormat="1" applyFont="1" applyFill="1" applyAlignment="1" applyProtection="1">
      <alignment vertical="center"/>
    </xf>
    <xf numFmtId="165" fontId="12" fillId="0" borderId="0" xfId="0" applyNumberFormat="1" applyFont="1" applyFill="1" applyAlignment="1" applyProtection="1">
      <alignment horizontal="center" vertical="center"/>
    </xf>
    <xf numFmtId="166" fontId="11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horizontal="right" vertical="center"/>
    </xf>
    <xf numFmtId="165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6" applyFont="1" applyFill="1"/>
    <xf numFmtId="0" fontId="7" fillId="2" borderId="0" xfId="6" applyFont="1" applyFill="1" applyBorder="1"/>
    <xf numFmtId="4" fontId="7" fillId="2" borderId="0" xfId="6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6" applyNumberFormat="1" applyFont="1" applyFill="1" applyBorder="1" applyAlignment="1" applyProtection="1">
      <alignment vertical="center"/>
    </xf>
    <xf numFmtId="0" fontId="7" fillId="2" borderId="2" xfId="6" applyFont="1" applyFill="1" applyBorder="1"/>
    <xf numFmtId="4" fontId="7" fillId="2" borderId="10" xfId="6" applyNumberFormat="1" applyFont="1" applyFill="1" applyBorder="1" applyAlignment="1">
      <alignment vertical="center"/>
    </xf>
    <xf numFmtId="39" fontId="7" fillId="2" borderId="2" xfId="6" applyNumberFormat="1" applyFont="1" applyFill="1" applyBorder="1" applyAlignment="1" applyProtection="1">
      <alignment horizontal="left" vertical="center"/>
    </xf>
    <xf numFmtId="4" fontId="10" fillId="2" borderId="11" xfId="6" applyNumberFormat="1" applyFont="1" applyFill="1" applyBorder="1" applyAlignment="1" applyProtection="1">
      <alignment vertical="center"/>
    </xf>
    <xf numFmtId="165" fontId="7" fillId="2" borderId="12" xfId="6" applyNumberFormat="1" applyFont="1" applyFill="1" applyBorder="1" applyAlignment="1" applyProtection="1">
      <alignment horizontal="left" vertical="center"/>
    </xf>
    <xf numFmtId="39" fontId="7" fillId="2" borderId="4" xfId="6" applyNumberFormat="1" applyFont="1" applyFill="1" applyBorder="1" applyAlignment="1" applyProtection="1">
      <alignment vertical="center"/>
    </xf>
    <xf numFmtId="0" fontId="7" fillId="2" borderId="4" xfId="6" applyFont="1" applyFill="1" applyBorder="1"/>
    <xf numFmtId="4" fontId="7" fillId="2" borderId="13" xfId="6" applyNumberFormat="1" applyFont="1" applyFill="1" applyBorder="1" applyAlignment="1">
      <alignment vertical="center"/>
    </xf>
    <xf numFmtId="0" fontId="7" fillId="3" borderId="0" xfId="6" applyFont="1" applyFill="1" applyBorder="1"/>
    <xf numFmtId="165" fontId="12" fillId="0" borderId="0" xfId="6" applyNumberFormat="1" applyFont="1" applyFill="1" applyBorder="1" applyAlignment="1" applyProtection="1">
      <alignment horizontal="left"/>
    </xf>
    <xf numFmtId="4" fontId="12" fillId="0" borderId="0" xfId="6" applyNumberFormat="1" applyFont="1" applyFill="1" applyBorder="1" applyAlignment="1" applyProtection="1">
      <alignment horizontal="left"/>
    </xf>
    <xf numFmtId="4" fontId="7" fillId="0" borderId="0" xfId="6" applyNumberFormat="1" applyFont="1" applyFill="1" applyBorder="1" applyProtection="1"/>
    <xf numFmtId="4" fontId="12" fillId="0" borderId="0" xfId="6" applyNumberFormat="1" applyFont="1" applyFill="1" applyBorder="1" applyAlignment="1" applyProtection="1">
      <alignment horizontal="right"/>
    </xf>
    <xf numFmtId="4" fontId="12" fillId="0" borderId="0" xfId="6" applyNumberFormat="1" applyFont="1" applyFill="1" applyBorder="1" applyProtection="1"/>
    <xf numFmtId="2" fontId="10" fillId="4" borderId="0" xfId="0" applyNumberFormat="1" applyFont="1" applyFill="1" applyBorder="1" applyAlignment="1" applyProtection="1">
      <alignment horizontal="right" vertical="center"/>
    </xf>
    <xf numFmtId="4" fontId="10" fillId="4" borderId="0" xfId="0" applyNumberFormat="1" applyFont="1" applyFill="1" applyBorder="1" applyAlignment="1" applyProtection="1">
      <alignment horizontal="left" vertical="center"/>
    </xf>
    <xf numFmtId="4" fontId="7" fillId="4" borderId="0" xfId="0" applyNumberFormat="1" applyFont="1" applyFill="1" applyBorder="1" applyAlignment="1" applyProtection="1">
      <alignment vertical="center"/>
    </xf>
    <xf numFmtId="4" fontId="12" fillId="4" borderId="0" xfId="0" applyNumberFormat="1" applyFont="1" applyFill="1" applyBorder="1" applyAlignment="1" applyProtection="1">
      <alignment horizontal="center" vertical="center"/>
    </xf>
    <xf numFmtId="4" fontId="12" fillId="4" borderId="0" xfId="0" applyNumberFormat="1" applyFont="1" applyFill="1" applyBorder="1" applyAlignment="1" applyProtection="1">
      <alignment horizontal="right" vertical="center"/>
    </xf>
    <xf numFmtId="4" fontId="12" fillId="4" borderId="0" xfId="0" applyNumberFormat="1" applyFont="1" applyFill="1" applyBorder="1" applyAlignment="1" applyProtection="1">
      <alignment vertical="center"/>
    </xf>
    <xf numFmtId="0" fontId="7" fillId="0" borderId="0" xfId="6" applyFont="1" applyFill="1"/>
    <xf numFmtId="165" fontId="10" fillId="5" borderId="14" xfId="6" applyNumberFormat="1" applyFont="1" applyFill="1" applyBorder="1" applyAlignment="1" applyProtection="1">
      <alignment horizontal="center" vertical="center"/>
    </xf>
    <xf numFmtId="0" fontId="10" fillId="5" borderId="15" xfId="6" applyFont="1" applyFill="1" applyBorder="1" applyAlignment="1">
      <alignment horizontal="center" vertical="center"/>
    </xf>
    <xf numFmtId="4" fontId="12" fillId="0" borderId="0" xfId="6" applyNumberFormat="1" applyFont="1" applyFill="1" applyBorder="1" applyAlignment="1" applyProtection="1"/>
    <xf numFmtId="165" fontId="16" fillId="0" borderId="0" xfId="0" quotePrefix="1" applyNumberFormat="1" applyFont="1" applyFill="1" applyBorder="1" applyAlignment="1" applyProtection="1">
      <alignment horizontal="centerContinuous" vertical="center"/>
    </xf>
    <xf numFmtId="165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0" fontId="68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6" borderId="16" xfId="6" applyNumberFormat="1" applyFont="1" applyFill="1" applyBorder="1" applyAlignment="1" applyProtection="1"/>
    <xf numFmtId="0" fontId="7" fillId="6" borderId="17" xfId="6" applyFont="1" applyFill="1" applyBorder="1"/>
    <xf numFmtId="4" fontId="7" fillId="6" borderId="17" xfId="6" applyNumberFormat="1" applyFont="1" applyFill="1" applyBorder="1" applyProtection="1"/>
    <xf numFmtId="4" fontId="12" fillId="6" borderId="17" xfId="6" applyNumberFormat="1" applyFont="1" applyFill="1" applyBorder="1" applyAlignment="1" applyProtection="1">
      <alignment horizontal="right"/>
    </xf>
    <xf numFmtId="4" fontId="12" fillId="6" borderId="18" xfId="6" applyNumberFormat="1" applyFont="1" applyFill="1" applyBorder="1" applyProtection="1"/>
    <xf numFmtId="165" fontId="12" fillId="6" borderId="16" xfId="6" applyNumberFormat="1" applyFont="1" applyFill="1" applyBorder="1" applyAlignment="1" applyProtection="1">
      <alignment horizontal="left"/>
    </xf>
    <xf numFmtId="4" fontId="12" fillId="6" borderId="17" xfId="6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5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5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5" fontId="5" fillId="0" borderId="0" xfId="0" applyNumberFormat="1" applyFont="1" applyFill="1" applyAlignment="1" applyProtection="1">
      <alignment horizontal="left" vertical="center"/>
    </xf>
    <xf numFmtId="39" fontId="7" fillId="2" borderId="16" xfId="6" applyNumberFormat="1" applyFont="1" applyFill="1" applyBorder="1" applyAlignment="1" applyProtection="1">
      <alignment vertical="center"/>
    </xf>
    <xf numFmtId="0" fontId="7" fillId="2" borderId="18" xfId="6" applyFont="1" applyFill="1" applyBorder="1"/>
    <xf numFmtId="39" fontId="7" fillId="2" borderId="17" xfId="6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5" fontId="24" fillId="0" borderId="0" xfId="0" applyNumberFormat="1" applyFont="1" applyFill="1" applyAlignment="1" applyProtection="1">
      <alignment vertical="center"/>
    </xf>
    <xf numFmtId="165" fontId="24" fillId="0" borderId="0" xfId="0" applyNumberFormat="1" applyFont="1" applyFill="1" applyAlignment="1" applyProtection="1">
      <alignment horizontal="center" vertical="center"/>
    </xf>
    <xf numFmtId="165" fontId="25" fillId="0" borderId="0" xfId="0" applyNumberFormat="1" applyFont="1" applyFill="1" applyAlignment="1" applyProtection="1">
      <alignment horizontal="left" vertical="center"/>
    </xf>
    <xf numFmtId="165" fontId="26" fillId="0" borderId="0" xfId="0" quotePrefix="1" applyNumberFormat="1" applyFont="1" applyFill="1" applyAlignment="1" applyProtection="1">
      <alignment horizontal="left" vertical="center"/>
    </xf>
    <xf numFmtId="165" fontId="24" fillId="0" borderId="0" xfId="0" applyNumberFormat="1" applyFont="1" applyFill="1" applyAlignment="1" applyProtection="1">
      <alignment horizontal="left" vertical="center"/>
    </xf>
    <xf numFmtId="0" fontId="24" fillId="2" borderId="0" xfId="6" applyFont="1" applyFill="1" applyBorder="1"/>
    <xf numFmtId="0" fontId="24" fillId="2" borderId="0" xfId="6" applyFont="1" applyFill="1"/>
    <xf numFmtId="165" fontId="27" fillId="0" borderId="12" xfId="0" applyNumberFormat="1" applyFont="1" applyFill="1" applyBorder="1" applyAlignment="1" applyProtection="1">
      <alignment horizontal="left" vertical="center"/>
    </xf>
    <xf numFmtId="39" fontId="24" fillId="2" borderId="4" xfId="6" applyNumberFormat="1" applyFont="1" applyFill="1" applyBorder="1" applyAlignment="1" applyProtection="1">
      <alignment vertical="center"/>
    </xf>
    <xf numFmtId="0" fontId="24" fillId="2" borderId="4" xfId="6" applyFont="1" applyFill="1" applyBorder="1"/>
    <xf numFmtId="4" fontId="24" fillId="2" borderId="13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 applyProtection="1">
      <alignment vertical="center"/>
    </xf>
    <xf numFmtId="0" fontId="24" fillId="2" borderId="2" xfId="6" applyFont="1" applyFill="1" applyBorder="1"/>
    <xf numFmtId="4" fontId="24" fillId="2" borderId="10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 applyProtection="1">
      <alignment horizontal="left" vertical="center"/>
    </xf>
    <xf numFmtId="4" fontId="27" fillId="2" borderId="11" xfId="6" applyNumberFormat="1" applyFont="1" applyFill="1" applyBorder="1" applyAlignment="1" applyProtection="1">
      <alignment vertical="center"/>
    </xf>
    <xf numFmtId="4" fontId="24" fillId="2" borderId="0" xfId="6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left"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65" fontId="30" fillId="0" borderId="0" xfId="0" applyNumberFormat="1" applyFont="1" applyFill="1" applyBorder="1" applyAlignment="1" applyProtection="1">
      <alignment horizontal="center" vertical="center"/>
    </xf>
    <xf numFmtId="0" fontId="24" fillId="3" borderId="0" xfId="6" applyFont="1" applyFill="1" applyBorder="1"/>
    <xf numFmtId="4" fontId="28" fillId="0" borderId="0" xfId="6" applyNumberFormat="1" applyFont="1" applyFill="1" applyBorder="1" applyAlignment="1" applyProtection="1"/>
    <xf numFmtId="0" fontId="24" fillId="0" borderId="0" xfId="6" applyFont="1" applyFill="1"/>
    <xf numFmtId="4" fontId="24" fillId="0" borderId="0" xfId="6" applyNumberFormat="1" applyFont="1" applyFill="1" applyBorder="1" applyProtection="1"/>
    <xf numFmtId="4" fontId="28" fillId="0" borderId="0" xfId="6" applyNumberFormat="1" applyFont="1" applyFill="1" applyBorder="1" applyAlignment="1" applyProtection="1">
      <alignment horizontal="right"/>
    </xf>
    <xf numFmtId="4" fontId="28" fillId="0" borderId="0" xfId="6" applyNumberFormat="1" applyFont="1" applyFill="1" applyBorder="1" applyProtection="1"/>
    <xf numFmtId="165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5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5" fontId="24" fillId="0" borderId="0" xfId="0" applyNumberFormat="1" applyFont="1" applyFill="1" applyBorder="1" applyAlignment="1" applyProtection="1">
      <alignment horizontal="right" vertical="center"/>
    </xf>
    <xf numFmtId="165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5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0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5" fontId="28" fillId="0" borderId="0" xfId="6" applyNumberFormat="1" applyFont="1" applyFill="1" applyBorder="1" applyAlignment="1" applyProtection="1">
      <alignment horizontal="left"/>
    </xf>
    <xf numFmtId="4" fontId="28" fillId="0" borderId="0" xfId="6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5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165" fontId="24" fillId="0" borderId="3" xfId="0" applyNumberFormat="1" applyFont="1" applyFill="1" applyBorder="1" applyAlignment="1" applyProtection="1">
      <alignment horizontal="center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1" fillId="0" borderId="2" xfId="0" applyNumberFormat="1" applyFont="1" applyFill="1" applyBorder="1" applyAlignment="1" applyProtection="1">
      <alignment horizontal="right" vertical="center"/>
    </xf>
    <xf numFmtId="2" fontId="30" fillId="0" borderId="0" xfId="0" applyNumberFormat="1" applyFont="1" applyFill="1" applyBorder="1" applyAlignment="1" applyProtection="1">
      <alignment horizontal="right" vertical="center"/>
    </xf>
    <xf numFmtId="165" fontId="31" fillId="0" borderId="0" xfId="0" applyNumberFormat="1" applyFont="1" applyFill="1" applyAlignment="1" applyProtection="1">
      <alignment horizontal="right" vertical="center"/>
    </xf>
    <xf numFmtId="165" fontId="31" fillId="0" borderId="0" xfId="0" applyNumberFormat="1" applyFont="1" applyFill="1" applyAlignment="1" applyProtection="1">
      <alignment horizontal="left" vertical="center"/>
    </xf>
    <xf numFmtId="39" fontId="30" fillId="0" borderId="0" xfId="0" applyNumberFormat="1" applyFont="1" applyFill="1" applyAlignment="1" applyProtection="1">
      <alignment horizontal="center" vertical="center"/>
    </xf>
    <xf numFmtId="39" fontId="30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30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5" fontId="30" fillId="0" borderId="0" xfId="0" applyNumberFormat="1" applyFont="1" applyFill="1" applyAlignment="1" applyProtection="1">
      <alignment vertical="center"/>
    </xf>
    <xf numFmtId="2" fontId="31" fillId="0" borderId="2" xfId="0" applyNumberFormat="1" applyFont="1" applyFill="1" applyBorder="1" applyAlignment="1" applyProtection="1">
      <alignment horizontal="right" vertical="center"/>
    </xf>
    <xf numFmtId="165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5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7" fontId="28" fillId="0" borderId="0" xfId="0" applyNumberFormat="1" applyFont="1" applyFill="1" applyAlignment="1">
      <alignment horizontal="right" vertical="center"/>
    </xf>
    <xf numFmtId="165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4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Alignment="1">
      <alignment vertical="center"/>
    </xf>
    <xf numFmtId="0" fontId="24" fillId="0" borderId="0" xfId="0" applyFont="1"/>
    <xf numFmtId="4" fontId="24" fillId="0" borderId="2" xfId="0" applyNumberFormat="1" applyFont="1" applyFill="1" applyBorder="1" applyAlignment="1">
      <alignment vertical="center"/>
    </xf>
    <xf numFmtId="4" fontId="24" fillId="0" borderId="4" xfId="0" applyNumberFormat="1" applyFont="1" applyFill="1" applyBorder="1" applyAlignment="1">
      <alignment vertical="center"/>
    </xf>
    <xf numFmtId="4" fontId="27" fillId="0" borderId="3" xfId="0" applyNumberFormat="1" applyFont="1" applyFill="1" applyBorder="1" applyAlignment="1" applyProtection="1">
      <alignment horizontal="center" vertical="center"/>
    </xf>
    <xf numFmtId="0" fontId="24" fillId="0" borderId="0" xfId="0" applyFont="1" applyBorder="1"/>
    <xf numFmtId="165" fontId="24" fillId="0" borderId="22" xfId="0" applyNumberFormat="1" applyFont="1" applyFill="1" applyBorder="1" applyAlignment="1" applyProtection="1">
      <alignment vertical="center" wrapText="1"/>
    </xf>
    <xf numFmtId="165" fontId="33" fillId="0" borderId="0" xfId="0" applyNumberFormat="1" applyFont="1" applyFill="1" applyAlignment="1" applyProtection="1">
      <alignment horizontal="left" vertical="center"/>
    </xf>
    <xf numFmtId="165" fontId="33" fillId="0" borderId="0" xfId="0" applyNumberFormat="1" applyFont="1" applyFill="1" applyAlignment="1" applyProtection="1">
      <alignment horizontal="center" vertical="center"/>
    </xf>
    <xf numFmtId="166" fontId="24" fillId="0" borderId="0" xfId="0" applyNumberFormat="1" applyFont="1" applyFill="1" applyBorder="1" applyAlignment="1" applyProtection="1">
      <alignment vertical="center"/>
    </xf>
    <xf numFmtId="0" fontId="24" fillId="0" borderId="0" xfId="6" applyFont="1" applyFill="1" applyBorder="1"/>
    <xf numFmtId="4" fontId="27" fillId="0" borderId="0" xfId="0" quotePrefix="1" applyNumberFormat="1" applyFont="1" applyFill="1" applyBorder="1" applyAlignment="1" applyProtection="1">
      <alignment horizontal="left" vertical="center"/>
    </xf>
    <xf numFmtId="4" fontId="25" fillId="2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 applyProtection="1">
      <alignment horizontal="right" vertical="center"/>
    </xf>
    <xf numFmtId="4" fontId="24" fillId="0" borderId="4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4" fillId="0" borderId="0" xfId="0" applyFont="1" applyBorder="1" applyAlignment="1"/>
    <xf numFmtId="0" fontId="34" fillId="0" borderId="0" xfId="0" applyFont="1" applyAlignment="1"/>
    <xf numFmtId="0" fontId="24" fillId="0" borderId="23" xfId="0" applyFont="1" applyBorder="1"/>
    <xf numFmtId="0" fontId="24" fillId="0" borderId="24" xfId="0" applyFont="1" applyBorder="1"/>
    <xf numFmtId="0" fontId="24" fillId="0" borderId="0" xfId="0" applyFont="1" applyFill="1" applyBorder="1"/>
    <xf numFmtId="0" fontId="24" fillId="8" borderId="0" xfId="0" applyFont="1" applyFill="1" applyBorder="1"/>
    <xf numFmtId="0" fontId="33" fillId="8" borderId="0" xfId="0" applyFont="1" applyFill="1" applyBorder="1"/>
    <xf numFmtId="0" fontId="36" fillId="0" borderId="0" xfId="0" applyFont="1" applyFill="1" applyBorder="1"/>
    <xf numFmtId="0" fontId="37" fillId="0" borderId="0" xfId="0" applyFont="1"/>
    <xf numFmtId="4" fontId="27" fillId="0" borderId="0" xfId="0" applyNumberFormat="1" applyFont="1"/>
    <xf numFmtId="0" fontId="32" fillId="0" borderId="0" xfId="0" applyFont="1" applyBorder="1" applyAlignment="1"/>
    <xf numFmtId="0" fontId="38" fillId="0" borderId="0" xfId="0" applyFont="1" applyBorder="1" applyAlignment="1"/>
    <xf numFmtId="0" fontId="39" fillId="0" borderId="0" xfId="0" applyFont="1" applyBorder="1"/>
    <xf numFmtId="2" fontId="39" fillId="0" borderId="0" xfId="0" applyNumberFormat="1" applyFont="1"/>
    <xf numFmtId="0" fontId="41" fillId="0" borderId="0" xfId="0" applyFont="1" applyBorder="1"/>
    <xf numFmtId="4" fontId="24" fillId="0" borderId="0" xfId="0" applyNumberFormat="1" applyFont="1"/>
    <xf numFmtId="4" fontId="41" fillId="0" borderId="0" xfId="0" applyNumberFormat="1" applyFont="1"/>
    <xf numFmtId="0" fontId="42" fillId="0" borderId="0" xfId="0" applyFont="1" applyFill="1" applyBorder="1"/>
    <xf numFmtId="0" fontId="43" fillId="0" borderId="0" xfId="0" applyFont="1" applyFill="1" applyBorder="1" applyAlignment="1">
      <alignment horizontal="center"/>
    </xf>
    <xf numFmtId="172" fontId="24" fillId="0" borderId="0" xfId="0" applyNumberFormat="1" applyFont="1"/>
    <xf numFmtId="0" fontId="30" fillId="0" borderId="0" xfId="0" applyFont="1" applyFill="1" applyBorder="1"/>
    <xf numFmtId="171" fontId="24" fillId="0" borderId="0" xfId="0" applyNumberFormat="1" applyFont="1"/>
    <xf numFmtId="0" fontId="44" fillId="0" borderId="0" xfId="0" applyFont="1" applyFill="1" applyBorder="1"/>
    <xf numFmtId="0" fontId="45" fillId="0" borderId="0" xfId="0" applyFont="1" applyFill="1" applyBorder="1" applyAlignment="1">
      <alignment horizontal="center"/>
    </xf>
    <xf numFmtId="10" fontId="24" fillId="0" borderId="0" xfId="0" applyNumberFormat="1" applyFont="1"/>
    <xf numFmtId="0" fontId="24" fillId="0" borderId="25" xfId="0" applyFont="1" applyBorder="1"/>
    <xf numFmtId="0" fontId="24" fillId="0" borderId="22" xfId="0" applyFont="1" applyBorder="1"/>
    <xf numFmtId="0" fontId="24" fillId="0" borderId="26" xfId="0" applyFont="1" applyBorder="1" applyAlignment="1">
      <alignment horizontal="left"/>
    </xf>
    <xf numFmtId="3" fontId="69" fillId="0" borderId="0" xfId="0" applyNumberFormat="1" applyFont="1"/>
    <xf numFmtId="165" fontId="47" fillId="0" borderId="0" xfId="0" quotePrefix="1" applyNumberFormat="1" applyFont="1" applyFill="1" applyBorder="1" applyAlignment="1" applyProtection="1">
      <alignment horizontal="centerContinuous" vertical="center"/>
    </xf>
    <xf numFmtId="165" fontId="35" fillId="0" borderId="0" xfId="0" applyNumberFormat="1" applyFont="1" applyFill="1" applyBorder="1" applyAlignment="1" applyProtection="1">
      <alignment horizontal="centerContinuous" vertical="center"/>
    </xf>
    <xf numFmtId="166" fontId="35" fillId="0" borderId="0" xfId="0" applyNumberFormat="1" applyFont="1" applyFill="1" applyBorder="1" applyAlignment="1" applyProtection="1">
      <alignment horizontal="centerContinuous" vertical="center"/>
    </xf>
    <xf numFmtId="165" fontId="35" fillId="0" borderId="0" xfId="0" applyNumberFormat="1" applyFont="1" applyFill="1" applyBorder="1" applyAlignment="1" applyProtection="1">
      <alignment horizontal="center" vertical="center"/>
    </xf>
    <xf numFmtId="165" fontId="47" fillId="0" borderId="0" xfId="0" applyNumberFormat="1" applyFont="1" applyFill="1" applyBorder="1" applyAlignment="1" applyProtection="1">
      <alignment horizontal="center" vertical="center"/>
    </xf>
    <xf numFmtId="165" fontId="48" fillId="0" borderId="0" xfId="0" applyNumberFormat="1" applyFont="1" applyFill="1" applyBorder="1" applyAlignment="1" applyProtection="1">
      <alignment vertical="center"/>
    </xf>
    <xf numFmtId="165" fontId="46" fillId="0" borderId="0" xfId="0" applyNumberFormat="1" applyFont="1" applyFill="1" applyBorder="1" applyAlignment="1" applyProtection="1">
      <alignment vertical="center"/>
    </xf>
    <xf numFmtId="166" fontId="48" fillId="0" borderId="0" xfId="0" applyNumberFormat="1" applyFont="1" applyFill="1" applyBorder="1" applyAlignment="1" applyProtection="1">
      <alignment vertical="center"/>
    </xf>
    <xf numFmtId="165" fontId="48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69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2" fillId="0" borderId="0" xfId="0" applyNumberFormat="1" applyFont="1" applyFill="1" applyAlignment="1" applyProtection="1">
      <alignment horizontal="center" vertical="center"/>
    </xf>
    <xf numFmtId="39" fontId="32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7" fontId="24" fillId="0" borderId="0" xfId="0" applyNumberFormat="1" applyFont="1" applyFill="1" applyAlignment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5" fontId="30" fillId="0" borderId="0" xfId="0" applyNumberFormat="1" applyFont="1" applyFill="1" applyBorder="1" applyAlignment="1" applyProtection="1">
      <alignment horizontal="left" vertical="center"/>
    </xf>
    <xf numFmtId="165" fontId="30" fillId="0" borderId="0" xfId="0" applyNumberFormat="1" applyFont="1" applyFill="1" applyBorder="1" applyAlignment="1" applyProtection="1">
      <alignment horizontal="centerContinuous" vertical="center"/>
    </xf>
    <xf numFmtId="4" fontId="42" fillId="0" borderId="24" xfId="0" applyNumberFormat="1" applyFont="1" applyFill="1" applyBorder="1" applyAlignment="1">
      <alignment horizontal="center"/>
    </xf>
    <xf numFmtId="0" fontId="24" fillId="0" borderId="23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7" fillId="0" borderId="0" xfId="0" applyFont="1" applyFill="1" applyBorder="1" applyAlignment="1">
      <alignment horizontal="center"/>
    </xf>
    <xf numFmtId="4" fontId="24" fillId="0" borderId="24" xfId="0" applyNumberFormat="1" applyFont="1" applyFill="1" applyBorder="1"/>
    <xf numFmtId="0" fontId="27" fillId="0" borderId="0" xfId="0" applyFont="1" applyFill="1" applyBorder="1"/>
    <xf numFmtId="10" fontId="40" fillId="0" borderId="0" xfId="0" applyNumberFormat="1" applyFont="1" applyFill="1" applyBorder="1"/>
    <xf numFmtId="170" fontId="27" fillId="0" borderId="24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10" fontId="27" fillId="0" borderId="0" xfId="0" applyNumberFormat="1" applyFont="1" applyFill="1" applyBorder="1"/>
    <xf numFmtId="170" fontId="24" fillId="0" borderId="24" xfId="0" applyNumberFormat="1" applyFont="1" applyFill="1" applyBorder="1" applyAlignment="1">
      <alignment horizontal="center"/>
    </xf>
    <xf numFmtId="170" fontId="44" fillId="0" borderId="24" xfId="0" applyNumberFormat="1" applyFont="1" applyFill="1" applyBorder="1" applyAlignment="1">
      <alignment horizontal="center"/>
    </xf>
    <xf numFmtId="165" fontId="70" fillId="9" borderId="14" xfId="6" applyNumberFormat="1" applyFont="1" applyFill="1" applyBorder="1" applyAlignment="1" applyProtection="1">
      <alignment horizontal="center" vertical="center"/>
    </xf>
    <xf numFmtId="0" fontId="70" fillId="9" borderId="15" xfId="6" applyFont="1" applyFill="1" applyBorder="1" applyAlignment="1">
      <alignment horizontal="center" vertical="center"/>
    </xf>
    <xf numFmtId="4" fontId="71" fillId="9" borderId="16" xfId="6" applyNumberFormat="1" applyFont="1" applyFill="1" applyBorder="1" applyAlignment="1" applyProtection="1"/>
    <xf numFmtId="0" fontId="72" fillId="9" borderId="17" xfId="6" applyFont="1" applyFill="1" applyBorder="1"/>
    <xf numFmtId="4" fontId="72" fillId="9" borderId="17" xfId="6" applyNumberFormat="1" applyFont="1" applyFill="1" applyBorder="1" applyProtection="1"/>
    <xf numFmtId="4" fontId="71" fillId="9" borderId="17" xfId="6" applyNumberFormat="1" applyFont="1" applyFill="1" applyBorder="1" applyAlignment="1" applyProtection="1">
      <alignment horizontal="right"/>
    </xf>
    <xf numFmtId="4" fontId="71" fillId="9" borderId="18" xfId="6" applyNumberFormat="1" applyFont="1" applyFill="1" applyBorder="1" applyProtection="1"/>
    <xf numFmtId="165" fontId="71" fillId="9" borderId="16" xfId="6" applyNumberFormat="1" applyFont="1" applyFill="1" applyBorder="1" applyAlignment="1" applyProtection="1">
      <alignment horizontal="left"/>
    </xf>
    <xf numFmtId="4" fontId="71" fillId="9" borderId="17" xfId="6" applyNumberFormat="1" applyFont="1" applyFill="1" applyBorder="1" applyAlignment="1" applyProtection="1">
      <alignment horizontal="left"/>
    </xf>
    <xf numFmtId="165" fontId="27" fillId="6" borderId="0" xfId="0" applyNumberFormat="1" applyFont="1" applyFill="1" applyBorder="1" applyAlignment="1" applyProtection="1">
      <alignment horizontal="right" vertical="center"/>
    </xf>
    <xf numFmtId="4" fontId="27" fillId="6" borderId="0" xfId="0" applyNumberFormat="1" applyFont="1" applyFill="1" applyBorder="1" applyAlignment="1" applyProtection="1">
      <alignment horizontal="left" vertical="center"/>
    </xf>
    <xf numFmtId="4" fontId="24" fillId="6" borderId="0" xfId="0" applyNumberFormat="1" applyFont="1" applyFill="1" applyBorder="1" applyAlignment="1" applyProtection="1">
      <alignment vertical="center"/>
    </xf>
    <xf numFmtId="4" fontId="24" fillId="6" borderId="0" xfId="0" applyNumberFormat="1" applyFont="1" applyFill="1" applyBorder="1" applyAlignment="1" applyProtection="1">
      <alignment horizontal="center" vertical="center"/>
    </xf>
    <xf numFmtId="4" fontId="28" fillId="6" borderId="0" xfId="0" applyNumberFormat="1" applyFont="1" applyFill="1" applyBorder="1" applyAlignment="1" applyProtection="1">
      <alignment horizontal="center" vertical="center"/>
    </xf>
    <xf numFmtId="4" fontId="28" fillId="6" borderId="0" xfId="0" applyNumberFormat="1" applyFont="1" applyFill="1" applyBorder="1" applyAlignment="1" applyProtection="1">
      <alignment horizontal="right" vertical="center"/>
    </xf>
    <xf numFmtId="4" fontId="28" fillId="6" borderId="0" xfId="0" applyNumberFormat="1" applyFont="1" applyFill="1" applyBorder="1" applyAlignment="1" applyProtection="1">
      <alignment vertical="center"/>
    </xf>
    <xf numFmtId="0" fontId="24" fillId="0" borderId="23" xfId="0" applyFont="1" applyFill="1" applyBorder="1" applyAlignment="1">
      <alignment horizontal="center"/>
    </xf>
    <xf numFmtId="2" fontId="27" fillId="10" borderId="0" xfId="0" applyNumberFormat="1" applyFont="1" applyFill="1" applyBorder="1" applyAlignment="1" applyProtection="1">
      <alignment horizontal="right" vertical="center"/>
    </xf>
    <xf numFmtId="4" fontId="27" fillId="10" borderId="0" xfId="0" applyNumberFormat="1" applyFont="1" applyFill="1" applyBorder="1" applyAlignment="1" applyProtection="1">
      <alignment horizontal="left" vertical="center"/>
    </xf>
    <xf numFmtId="4" fontId="24" fillId="10" borderId="0" xfId="0" applyNumberFormat="1" applyFont="1" applyFill="1" applyBorder="1" applyAlignment="1" applyProtection="1">
      <alignment vertical="center"/>
    </xf>
    <xf numFmtId="4" fontId="28" fillId="10" borderId="0" xfId="0" applyNumberFormat="1" applyFont="1" applyFill="1" applyBorder="1" applyAlignment="1" applyProtection="1">
      <alignment horizontal="center" vertical="center"/>
    </xf>
    <xf numFmtId="4" fontId="28" fillId="10" borderId="0" xfId="0" applyNumberFormat="1" applyFont="1" applyFill="1" applyBorder="1" applyAlignment="1" applyProtection="1">
      <alignment horizontal="right" vertical="center"/>
    </xf>
    <xf numFmtId="4" fontId="28" fillId="10" borderId="0" xfId="0" applyNumberFormat="1" applyFont="1" applyFill="1" applyBorder="1" applyAlignment="1" applyProtection="1">
      <alignment vertical="center"/>
    </xf>
    <xf numFmtId="2" fontId="27" fillId="10" borderId="0" xfId="0" applyNumberFormat="1" applyFont="1" applyFill="1" applyBorder="1" applyAlignment="1" applyProtection="1">
      <alignment vertical="center"/>
    </xf>
    <xf numFmtId="4" fontId="24" fillId="10" borderId="0" xfId="0" applyNumberFormat="1" applyFont="1" applyFill="1" applyBorder="1" applyAlignment="1" applyProtection="1">
      <alignment horizontal="center" vertical="center"/>
    </xf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2" fontId="36" fillId="0" borderId="23" xfId="0" applyNumberFormat="1" applyFont="1" applyFill="1" applyBorder="1" applyAlignment="1">
      <alignment horizontal="center"/>
    </xf>
    <xf numFmtId="0" fontId="27" fillId="0" borderId="0" xfId="0" applyFont="1" applyBorder="1"/>
    <xf numFmtId="4" fontId="24" fillId="0" borderId="0" xfId="0" applyNumberFormat="1" applyFont="1" applyBorder="1"/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5" fontId="24" fillId="0" borderId="21" xfId="0" applyNumberFormat="1" applyFont="1" applyFill="1" applyBorder="1" applyAlignment="1" applyProtection="1">
      <alignment horizontal="center" vertical="center"/>
    </xf>
    <xf numFmtId="165" fontId="24" fillId="0" borderId="6" xfId="0" applyNumberFormat="1" applyFont="1" applyFill="1" applyBorder="1" applyAlignment="1" applyProtection="1">
      <alignment horizontal="center" vertical="center"/>
    </xf>
    <xf numFmtId="165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5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5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5" fontId="27" fillId="0" borderId="30" xfId="0" applyNumberFormat="1" applyFont="1" applyFill="1" applyBorder="1" applyAlignment="1" applyProtection="1">
      <alignment horizontal="left" vertical="center"/>
    </xf>
    <xf numFmtId="4" fontId="24" fillId="2" borderId="31" xfId="6" applyNumberFormat="1" applyFont="1" applyFill="1" applyBorder="1" applyAlignment="1">
      <alignment vertical="center"/>
    </xf>
    <xf numFmtId="4" fontId="24" fillId="2" borderId="32" xfId="6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2" fontId="27" fillId="6" borderId="0" xfId="0" applyNumberFormat="1" applyFont="1" applyFill="1" applyBorder="1" applyAlignment="1" applyProtection="1">
      <alignment horizontal="righ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9" fontId="27" fillId="0" borderId="0" xfId="0" applyNumberFormat="1" applyFont="1" applyFill="1" applyBorder="1"/>
    <xf numFmtId="170" fontId="24" fillId="0" borderId="0" xfId="0" applyNumberFormat="1" applyFont="1"/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3" fontId="24" fillId="0" borderId="2" xfId="0" applyNumberFormat="1" applyFont="1" applyFill="1" applyBorder="1" applyAlignment="1">
      <alignment horizontal="center" vertical="center"/>
    </xf>
    <xf numFmtId="4" fontId="24" fillId="0" borderId="2" xfId="0" applyNumberFormat="1" applyFont="1" applyFill="1" applyBorder="1" applyAlignment="1" applyProtection="1">
      <alignment horizontal="right" vertical="center"/>
    </xf>
    <xf numFmtId="0" fontId="53" fillId="0" borderId="0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53" fillId="0" borderId="0" xfId="0" applyFont="1" applyFill="1" applyAlignment="1">
      <alignment horizontal="center" vertical="center"/>
    </xf>
    <xf numFmtId="165" fontId="53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Alignment="1" applyProtection="1">
      <alignment vertical="center"/>
    </xf>
    <xf numFmtId="165" fontId="53" fillId="0" borderId="0" xfId="0" applyNumberFormat="1" applyFont="1" applyFill="1" applyAlignment="1" applyProtection="1">
      <alignment horizontal="center" vertical="center"/>
    </xf>
    <xf numFmtId="165" fontId="55" fillId="0" borderId="0" xfId="0" applyNumberFormat="1" applyFont="1" applyFill="1" applyAlignment="1" applyProtection="1">
      <alignment horizontal="left" vertical="center"/>
    </xf>
    <xf numFmtId="165" fontId="56" fillId="0" borderId="0" xfId="0" quotePrefix="1" applyNumberFormat="1" applyFont="1" applyFill="1" applyAlignment="1" applyProtection="1">
      <alignment horizontal="left" vertical="center"/>
    </xf>
    <xf numFmtId="165" fontId="53" fillId="0" borderId="0" xfId="0" applyNumberFormat="1" applyFont="1" applyFill="1" applyAlignment="1" applyProtection="1">
      <alignment horizontal="left" vertical="center"/>
    </xf>
    <xf numFmtId="165" fontId="53" fillId="0" borderId="22" xfId="0" applyNumberFormat="1" applyFont="1" applyFill="1" applyBorder="1" applyAlignment="1" applyProtection="1">
      <alignment vertical="center" wrapText="1"/>
    </xf>
    <xf numFmtId="0" fontId="53" fillId="2" borderId="0" xfId="6" applyFont="1" applyFill="1" applyBorder="1"/>
    <xf numFmtId="165" fontId="73" fillId="9" borderId="14" xfId="6" applyNumberFormat="1" applyFont="1" applyFill="1" applyBorder="1" applyAlignment="1" applyProtection="1">
      <alignment horizontal="center" vertical="center"/>
    </xf>
    <xf numFmtId="0" fontId="73" fillId="9" borderId="15" xfId="6" applyFont="1" applyFill="1" applyBorder="1" applyAlignment="1">
      <alignment horizontal="center" vertical="center"/>
    </xf>
    <xf numFmtId="165" fontId="57" fillId="0" borderId="12" xfId="0" applyNumberFormat="1" applyFont="1" applyFill="1" applyBorder="1" applyAlignment="1" applyProtection="1">
      <alignment horizontal="left" vertical="center"/>
    </xf>
    <xf numFmtId="39" fontId="53" fillId="2" borderId="4" xfId="6" applyNumberFormat="1" applyFont="1" applyFill="1" applyBorder="1" applyAlignment="1" applyProtection="1">
      <alignment vertical="center"/>
    </xf>
    <xf numFmtId="0" fontId="53" fillId="2" borderId="4" xfId="6" applyFont="1" applyFill="1" applyBorder="1"/>
    <xf numFmtId="39" fontId="53" fillId="2" borderId="2" xfId="6" applyNumberFormat="1" applyFont="1" applyFill="1" applyBorder="1" applyAlignment="1" applyProtection="1">
      <alignment vertical="center"/>
    </xf>
    <xf numFmtId="0" fontId="53" fillId="2" borderId="2" xfId="6" applyFont="1" applyFill="1" applyBorder="1"/>
    <xf numFmtId="39" fontId="53" fillId="2" borderId="2" xfId="6" applyNumberFormat="1" applyFont="1" applyFill="1" applyBorder="1" applyAlignment="1" applyProtection="1">
      <alignment horizontal="left" vertical="center"/>
    </xf>
    <xf numFmtId="4" fontId="57" fillId="2" borderId="11" xfId="6" applyNumberFormat="1" applyFont="1" applyFill="1" applyBorder="1" applyAlignment="1" applyProtection="1">
      <alignment vertical="center"/>
    </xf>
    <xf numFmtId="165" fontId="58" fillId="0" borderId="0" xfId="0" applyNumberFormat="1" applyFont="1" applyFill="1" applyAlignment="1" applyProtection="1">
      <alignment horizontal="left" vertical="center"/>
    </xf>
    <xf numFmtId="165" fontId="58" fillId="0" borderId="0" xfId="0" applyNumberFormat="1" applyFont="1" applyFill="1" applyAlignment="1" applyProtection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4" fontId="55" fillId="0" borderId="0" xfId="0" applyNumberFormat="1" applyFont="1" applyFill="1" applyBorder="1" applyAlignment="1" applyProtection="1">
      <alignment vertical="center"/>
    </xf>
    <xf numFmtId="10" fontId="57" fillId="0" borderId="0" xfId="0" applyNumberFormat="1" applyFont="1" applyFill="1" applyBorder="1" applyAlignment="1" applyProtection="1">
      <alignment horizontal="center" vertical="center"/>
    </xf>
    <xf numFmtId="165" fontId="53" fillId="0" borderId="0" xfId="0" applyNumberFormat="1" applyFont="1" applyFill="1" applyBorder="1" applyAlignment="1" applyProtection="1">
      <alignment horizontal="left" vertical="center"/>
    </xf>
    <xf numFmtId="4" fontId="53" fillId="0" borderId="0" xfId="0" applyNumberFormat="1" applyFont="1" applyFill="1" applyBorder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4" fontId="53" fillId="0" borderId="0" xfId="0" applyNumberFormat="1" applyFont="1" applyFill="1" applyAlignment="1">
      <alignment vertical="center"/>
    </xf>
    <xf numFmtId="165" fontId="60" fillId="0" borderId="0" xfId="0" quotePrefix="1" applyNumberFormat="1" applyFont="1" applyFill="1" applyBorder="1" applyAlignment="1" applyProtection="1">
      <alignment horizontal="centerContinuous" vertical="center"/>
    </xf>
    <xf numFmtId="165" fontId="61" fillId="0" borderId="0" xfId="0" applyNumberFormat="1" applyFont="1" applyFill="1" applyBorder="1" applyAlignment="1" applyProtection="1">
      <alignment horizontal="centerContinuous" vertical="center"/>
    </xf>
    <xf numFmtId="166" fontId="61" fillId="0" borderId="0" xfId="0" applyNumberFormat="1" applyFont="1" applyFill="1" applyBorder="1" applyAlignment="1" applyProtection="1">
      <alignment horizontal="centerContinuous" vertical="center"/>
    </xf>
    <xf numFmtId="165" fontId="61" fillId="0" borderId="0" xfId="0" applyNumberFormat="1" applyFont="1" applyFill="1" applyBorder="1" applyAlignment="1" applyProtection="1">
      <alignment horizontal="center" vertical="center"/>
    </xf>
    <xf numFmtId="166" fontId="53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Border="1" applyAlignment="1" applyProtection="1">
      <alignment horizontal="center" vertical="center"/>
    </xf>
    <xf numFmtId="4" fontId="74" fillId="9" borderId="16" xfId="6" applyNumberFormat="1" applyFont="1" applyFill="1" applyBorder="1" applyAlignment="1" applyProtection="1"/>
    <xf numFmtId="0" fontId="75" fillId="9" borderId="17" xfId="6" applyFont="1" applyFill="1" applyBorder="1"/>
    <xf numFmtId="4" fontId="75" fillId="9" borderId="17" xfId="6" applyNumberFormat="1" applyFont="1" applyFill="1" applyBorder="1" applyProtection="1"/>
    <xf numFmtId="4" fontId="74" fillId="9" borderId="17" xfId="6" applyNumberFormat="1" applyFont="1" applyFill="1" applyBorder="1" applyAlignment="1" applyProtection="1">
      <alignment horizontal="right"/>
    </xf>
    <xf numFmtId="4" fontId="74" fillId="9" borderId="18" xfId="6" applyNumberFormat="1" applyFont="1" applyFill="1" applyBorder="1" applyProtection="1"/>
    <xf numFmtId="4" fontId="59" fillId="0" borderId="0" xfId="6" applyNumberFormat="1" applyFont="1" applyFill="1" applyBorder="1" applyAlignment="1" applyProtection="1"/>
    <xf numFmtId="0" fontId="53" fillId="0" borderId="0" xfId="6" applyFont="1" applyFill="1"/>
    <xf numFmtId="4" fontId="53" fillId="0" borderId="0" xfId="6" applyNumberFormat="1" applyFont="1" applyFill="1" applyBorder="1" applyProtection="1"/>
    <xf numFmtId="4" fontId="59" fillId="0" borderId="0" xfId="6" applyNumberFormat="1" applyFont="1" applyFill="1" applyBorder="1" applyAlignment="1" applyProtection="1">
      <alignment horizontal="right"/>
    </xf>
    <xf numFmtId="4" fontId="59" fillId="0" borderId="0" xfId="6" applyNumberFormat="1" applyFont="1" applyFill="1" applyBorder="1" applyProtection="1"/>
    <xf numFmtId="165" fontId="57" fillId="6" borderId="0" xfId="0" applyNumberFormat="1" applyFont="1" applyFill="1" applyBorder="1" applyAlignment="1" applyProtection="1">
      <alignment horizontal="right" vertical="center"/>
    </xf>
    <xf numFmtId="4" fontId="57" fillId="6" borderId="0" xfId="0" applyNumberFormat="1" applyFont="1" applyFill="1" applyBorder="1" applyAlignment="1" applyProtection="1">
      <alignment horizontal="left" vertical="center"/>
    </xf>
    <xf numFmtId="4" fontId="53" fillId="6" borderId="0" xfId="0" applyNumberFormat="1" applyFont="1" applyFill="1" applyBorder="1" applyAlignment="1" applyProtection="1">
      <alignment vertical="center"/>
    </xf>
    <xf numFmtId="4" fontId="53" fillId="6" borderId="0" xfId="0" applyNumberFormat="1" applyFont="1" applyFill="1" applyBorder="1" applyAlignment="1" applyProtection="1">
      <alignment horizontal="center" vertical="center"/>
    </xf>
    <xf numFmtId="4" fontId="59" fillId="6" borderId="0" xfId="0" applyNumberFormat="1" applyFont="1" applyFill="1" applyBorder="1" applyAlignment="1" applyProtection="1">
      <alignment horizontal="right" vertical="center"/>
    </xf>
    <xf numFmtId="4" fontId="59" fillId="6" borderId="0" xfId="0" applyNumberFormat="1" applyFont="1" applyFill="1" applyBorder="1" applyAlignment="1" applyProtection="1">
      <alignment vertical="center"/>
    </xf>
    <xf numFmtId="165" fontId="57" fillId="0" borderId="0" xfId="0" applyNumberFormat="1" applyFont="1" applyFill="1" applyBorder="1" applyAlignment="1" applyProtection="1">
      <alignment vertical="center"/>
    </xf>
    <xf numFmtId="4" fontId="57" fillId="0" borderId="0" xfId="0" applyNumberFormat="1" applyFont="1" applyFill="1" applyBorder="1" applyAlignment="1" applyProtection="1">
      <alignment vertical="center"/>
    </xf>
    <xf numFmtId="4" fontId="53" fillId="0" borderId="0" xfId="0" applyNumberFormat="1" applyFont="1" applyFill="1" applyBorder="1" applyAlignment="1" applyProtection="1">
      <alignment vertical="center"/>
    </xf>
    <xf numFmtId="4" fontId="53" fillId="0" borderId="0" xfId="0" applyNumberFormat="1" applyFont="1" applyFill="1" applyBorder="1" applyAlignment="1" applyProtection="1">
      <alignment horizontal="center" vertical="center"/>
    </xf>
    <xf numFmtId="2" fontId="57" fillId="0" borderId="0" xfId="0" applyNumberFormat="1" applyFont="1" applyFill="1" applyBorder="1" applyAlignment="1" applyProtection="1">
      <alignment horizontal="right" vertical="center"/>
    </xf>
    <xf numFmtId="4" fontId="57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>
      <alignment horizontal="center" vertical="center"/>
    </xf>
    <xf numFmtId="165" fontId="57" fillId="0" borderId="0" xfId="0" applyNumberFormat="1" applyFont="1" applyFill="1" applyBorder="1" applyAlignment="1" applyProtection="1">
      <alignment horizontal="center" vertical="center"/>
    </xf>
    <xf numFmtId="4" fontId="57" fillId="0" borderId="2" xfId="0" applyNumberFormat="1" applyFont="1" applyFill="1" applyBorder="1" applyAlignment="1" applyProtection="1">
      <alignment horizontal="center" vertical="center"/>
    </xf>
    <xf numFmtId="165" fontId="62" fillId="0" borderId="0" xfId="0" applyNumberFormat="1" applyFont="1" applyFill="1" applyBorder="1" applyAlignment="1" applyProtection="1">
      <alignment horizontal="center" vertical="center" wrapText="1"/>
    </xf>
    <xf numFmtId="4" fontId="53" fillId="0" borderId="2" xfId="0" applyNumberFormat="1" applyFont="1" applyFill="1" applyBorder="1" applyAlignment="1" applyProtection="1">
      <alignment horizontal="right" vertical="center"/>
    </xf>
    <xf numFmtId="4" fontId="53" fillId="0" borderId="2" xfId="0" applyNumberFormat="1" applyFont="1" applyFill="1" applyBorder="1" applyAlignment="1" applyProtection="1">
      <alignment horizontal="center" vertical="center"/>
    </xf>
    <xf numFmtId="4" fontId="53" fillId="0" borderId="2" xfId="0" applyNumberFormat="1" applyFont="1" applyFill="1" applyBorder="1" applyAlignment="1" applyProtection="1">
      <alignment vertical="center"/>
    </xf>
    <xf numFmtId="4" fontId="57" fillId="0" borderId="2" xfId="0" applyNumberFormat="1" applyFont="1" applyFill="1" applyBorder="1" applyAlignment="1" applyProtection="1">
      <alignment vertical="center"/>
    </xf>
    <xf numFmtId="165" fontId="74" fillId="9" borderId="16" xfId="6" applyNumberFormat="1" applyFont="1" applyFill="1" applyBorder="1" applyAlignment="1" applyProtection="1">
      <alignment horizontal="left"/>
    </xf>
    <xf numFmtId="4" fontId="74" fillId="9" borderId="17" xfId="6" applyNumberFormat="1" applyFont="1" applyFill="1" applyBorder="1" applyAlignment="1" applyProtection="1">
      <alignment horizontal="left"/>
    </xf>
    <xf numFmtId="165" fontId="59" fillId="0" borderId="0" xfId="6" applyNumberFormat="1" applyFont="1" applyFill="1" applyBorder="1" applyAlignment="1" applyProtection="1">
      <alignment horizontal="left"/>
    </xf>
    <xf numFmtId="4" fontId="59" fillId="0" borderId="0" xfId="6" applyNumberFormat="1" applyFont="1" applyFill="1" applyBorder="1" applyAlignment="1" applyProtection="1">
      <alignment horizontal="left"/>
    </xf>
    <xf numFmtId="49" fontId="57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 applyProtection="1">
      <alignment horizontal="right" vertical="center"/>
    </xf>
    <xf numFmtId="4" fontId="57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 applyProtection="1">
      <alignment horizontal="left" vertical="center"/>
    </xf>
    <xf numFmtId="170" fontId="24" fillId="0" borderId="33" xfId="0" applyNumberFormat="1" applyFont="1" applyFill="1" applyBorder="1" applyAlignment="1">
      <alignment horizontal="center"/>
    </xf>
    <xf numFmtId="4" fontId="57" fillId="0" borderId="2" xfId="0" applyNumberFormat="1" applyFont="1" applyFill="1" applyBorder="1" applyAlignment="1" applyProtection="1">
      <alignment horizontal="right" vertical="center"/>
    </xf>
    <xf numFmtId="10" fontId="24" fillId="0" borderId="0" xfId="12" applyNumberFormat="1" applyFont="1"/>
    <xf numFmtId="0" fontId="24" fillId="0" borderId="0" xfId="0" applyNumberFormat="1" applyFont="1" applyFill="1" applyBorder="1" applyAlignment="1">
      <alignment horizontal="left"/>
    </xf>
    <xf numFmtId="4" fontId="31" fillId="0" borderId="4" xfId="0" applyNumberFormat="1" applyFont="1" applyFill="1" applyBorder="1" applyAlignment="1" applyProtection="1">
      <alignment horizontal="right" vertical="center"/>
    </xf>
    <xf numFmtId="165" fontId="27" fillId="0" borderId="0" xfId="0" applyNumberFormat="1" applyFont="1" applyFill="1" applyBorder="1" applyAlignment="1" applyProtection="1">
      <alignment horizontal="center" vertical="center"/>
    </xf>
    <xf numFmtId="165" fontId="51" fillId="0" borderId="0" xfId="0" applyNumberFormat="1" applyFont="1" applyFill="1" applyBorder="1" applyAlignment="1" applyProtection="1">
      <alignment horizontal="center" vertical="center" wrapText="1"/>
    </xf>
    <xf numFmtId="165" fontId="57" fillId="2" borderId="0" xfId="0" applyNumberFormat="1" applyFont="1" applyFill="1" applyAlignment="1" applyProtection="1">
      <alignment horizontal="left" vertical="center"/>
    </xf>
    <xf numFmtId="4" fontId="53" fillId="0" borderId="2" xfId="0" applyNumberFormat="1" applyFont="1" applyFill="1" applyBorder="1" applyAlignment="1" applyProtection="1">
      <alignment horizontal="left" vertical="center"/>
    </xf>
    <xf numFmtId="0" fontId="65" fillId="0" borderId="0" xfId="0" applyFont="1" applyAlignment="1">
      <alignment horizontal="left" vertical="top" wrapText="1"/>
    </xf>
    <xf numFmtId="0" fontId="65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8" fontId="65" fillId="0" borderId="0" xfId="0" applyNumberFormat="1" applyFont="1" applyAlignment="1">
      <alignment horizontal="right" vertical="top"/>
    </xf>
    <xf numFmtId="4" fontId="65" fillId="0" borderId="0" xfId="0" applyNumberFormat="1" applyFont="1" applyAlignment="1">
      <alignment horizontal="right" vertical="top"/>
    </xf>
    <xf numFmtId="0" fontId="63" fillId="0" borderId="2" xfId="0" applyFont="1" applyFill="1" applyBorder="1" applyAlignment="1">
      <alignment horizontal="center" vertical="top"/>
    </xf>
    <xf numFmtId="0" fontId="53" fillId="0" borderId="0" xfId="0" applyFont="1" applyFill="1" applyAlignment="1">
      <alignment horizontal="right" vertical="center"/>
    </xf>
    <xf numFmtId="165" fontId="53" fillId="0" borderId="0" xfId="0" applyNumberFormat="1" applyFont="1" applyFill="1" applyAlignment="1" applyProtection="1">
      <alignment horizontal="right" vertical="center"/>
    </xf>
    <xf numFmtId="165" fontId="53" fillId="0" borderId="22" xfId="0" applyNumberFormat="1" applyFont="1" applyFill="1" applyBorder="1" applyAlignment="1" applyProtection="1">
      <alignment horizontal="right" vertical="center" wrapText="1"/>
    </xf>
    <xf numFmtId="39" fontId="53" fillId="2" borderId="4" xfId="6" applyNumberFormat="1" applyFont="1" applyFill="1" applyBorder="1" applyAlignment="1" applyProtection="1">
      <alignment horizontal="right" vertical="center"/>
    </xf>
    <xf numFmtId="39" fontId="53" fillId="2" borderId="2" xfId="6" applyNumberFormat="1" applyFont="1" applyFill="1" applyBorder="1" applyAlignment="1" applyProtection="1">
      <alignment horizontal="right" vertical="center"/>
    </xf>
    <xf numFmtId="39" fontId="59" fillId="0" borderId="0" xfId="0" applyNumberFormat="1" applyFont="1" applyFill="1" applyBorder="1" applyAlignment="1" applyProtection="1">
      <alignment horizontal="right" vertical="center"/>
    </xf>
    <xf numFmtId="0" fontId="53" fillId="0" borderId="0" xfId="0" applyFont="1" applyFill="1" applyBorder="1" applyAlignment="1">
      <alignment horizontal="right" vertical="center"/>
    </xf>
    <xf numFmtId="165" fontId="61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right" vertical="top"/>
    </xf>
    <xf numFmtId="0" fontId="76" fillId="11" borderId="0" xfId="0" applyFont="1" applyFill="1" applyAlignment="1">
      <alignment horizontal="left" vertical="top"/>
    </xf>
    <xf numFmtId="0" fontId="77" fillId="11" borderId="0" xfId="0" applyFont="1" applyFill="1" applyAlignment="1">
      <alignment vertical="top"/>
    </xf>
    <xf numFmtId="4" fontId="53" fillId="0" borderId="13" xfId="6" applyNumberFormat="1" applyFont="1" applyFill="1" applyBorder="1" applyAlignment="1">
      <alignment vertical="center"/>
    </xf>
    <xf numFmtId="4" fontId="53" fillId="0" borderId="10" xfId="6" applyNumberFormat="1" applyFont="1" applyFill="1" applyBorder="1" applyAlignment="1">
      <alignment vertical="center"/>
    </xf>
    <xf numFmtId="4" fontId="0" fillId="0" borderId="0" xfId="0" applyNumberFormat="1" applyAlignment="1">
      <alignment vertical="top"/>
    </xf>
    <xf numFmtId="4" fontId="24" fillId="0" borderId="16" xfId="0" applyNumberFormat="1" applyFont="1" applyFill="1" applyBorder="1" applyAlignment="1" applyProtection="1">
      <alignment horizontal="left" vertical="center"/>
    </xf>
    <xf numFmtId="4" fontId="24" fillId="0" borderId="18" xfId="0" applyNumberFormat="1" applyFont="1" applyFill="1" applyBorder="1" applyAlignment="1" applyProtection="1">
      <alignment horizontal="left" vertical="center"/>
    </xf>
    <xf numFmtId="4" fontId="24" fillId="0" borderId="16" xfId="0" applyNumberFormat="1" applyFont="1" applyFill="1" applyBorder="1" applyAlignment="1">
      <alignment horizontal="left" vertical="center"/>
    </xf>
    <xf numFmtId="4" fontId="24" fillId="0" borderId="18" xfId="0" applyNumberFormat="1" applyFont="1" applyFill="1" applyBorder="1" applyAlignment="1">
      <alignment horizontal="left" vertical="center"/>
    </xf>
    <xf numFmtId="43" fontId="24" fillId="0" borderId="2" xfId="2" applyFont="1" applyFill="1" applyBorder="1" applyAlignment="1">
      <alignment vertical="center"/>
    </xf>
    <xf numFmtId="43" fontId="31" fillId="0" borderId="4" xfId="2" applyFont="1" applyFill="1" applyBorder="1" applyAlignment="1" applyProtection="1">
      <alignment horizontal="right" vertical="center"/>
    </xf>
    <xf numFmtId="4" fontId="24" fillId="0" borderId="4" xfId="0" applyNumberFormat="1" applyFont="1" applyFill="1" applyBorder="1" applyAlignment="1" applyProtection="1">
      <alignment vertical="center"/>
    </xf>
    <xf numFmtId="4" fontId="27" fillId="0" borderId="4" xfId="0" applyNumberFormat="1" applyFont="1" applyFill="1" applyBorder="1" applyAlignment="1" applyProtection="1">
      <alignment vertical="center"/>
    </xf>
    <xf numFmtId="165" fontId="24" fillId="0" borderId="2" xfId="0" applyNumberFormat="1" applyFont="1" applyFill="1" applyBorder="1" applyAlignment="1" applyProtection="1">
      <alignment horizontal="center" vertical="center"/>
    </xf>
    <xf numFmtId="43" fontId="24" fillId="0" borderId="2" xfId="2" applyFont="1" applyFill="1" applyBorder="1" applyAlignment="1" applyProtection="1">
      <alignment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164" fontId="24" fillId="0" borderId="2" xfId="4" applyFont="1" applyFill="1" applyBorder="1" applyAlignment="1">
      <alignment horizontal="center" vertical="center"/>
    </xf>
    <xf numFmtId="0" fontId="33" fillId="0" borderId="0" xfId="0" applyFont="1" applyFill="1" applyBorder="1"/>
    <xf numFmtId="4" fontId="24" fillId="0" borderId="2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39" fontId="24" fillId="2" borderId="43" xfId="6" applyNumberFormat="1" applyFont="1" applyFill="1" applyBorder="1" applyAlignment="1" applyProtection="1">
      <alignment vertical="center"/>
    </xf>
    <xf numFmtId="39" fontId="24" fillId="2" borderId="44" xfId="6" applyNumberFormat="1" applyFont="1" applyFill="1" applyBorder="1" applyAlignment="1" applyProtection="1">
      <alignment vertical="center"/>
    </xf>
    <xf numFmtId="0" fontId="24" fillId="2" borderId="45" xfId="6" applyFont="1" applyFill="1" applyBorder="1"/>
    <xf numFmtId="4" fontId="24" fillId="7" borderId="2" xfId="0" applyNumberFormat="1" applyFont="1" applyFill="1" applyBorder="1" applyAlignment="1" applyProtection="1">
      <alignment vertical="center"/>
    </xf>
    <xf numFmtId="0" fontId="24" fillId="7" borderId="0" xfId="0" applyFont="1" applyFill="1" applyBorder="1"/>
    <xf numFmtId="10" fontId="40" fillId="7" borderId="0" xfId="0" applyNumberFormat="1" applyFont="1" applyFill="1" applyBorder="1"/>
    <xf numFmtId="0" fontId="27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left"/>
    </xf>
    <xf numFmtId="170" fontId="27" fillId="7" borderId="24" xfId="0" applyNumberFormat="1" applyFont="1" applyFill="1" applyBorder="1" applyAlignment="1">
      <alignment horizontal="center"/>
    </xf>
    <xf numFmtId="10" fontId="36" fillId="7" borderId="0" xfId="0" applyNumberFormat="1" applyFont="1" applyFill="1" applyBorder="1"/>
    <xf numFmtId="0" fontId="27" fillId="7" borderId="0" xfId="0" applyFont="1" applyFill="1" applyBorder="1" applyAlignment="1">
      <alignment horizontal="left"/>
    </xf>
    <xf numFmtId="170" fontId="24" fillId="7" borderId="24" xfId="0" applyNumberFormat="1" applyFont="1" applyFill="1" applyBorder="1" applyAlignment="1">
      <alignment horizontal="center"/>
    </xf>
    <xf numFmtId="0" fontId="27" fillId="7" borderId="0" xfId="0" applyFont="1" applyFill="1" applyBorder="1"/>
    <xf numFmtId="10" fontId="27" fillId="7" borderId="0" xfId="0" applyNumberFormat="1" applyFont="1" applyFill="1" applyBorder="1"/>
    <xf numFmtId="0" fontId="44" fillId="7" borderId="0" xfId="0" applyFont="1" applyFill="1" applyBorder="1"/>
    <xf numFmtId="0" fontId="45" fillId="7" borderId="0" xfId="0" applyFont="1" applyFill="1" applyBorder="1" applyAlignment="1">
      <alignment horizontal="center"/>
    </xf>
    <xf numFmtId="170" fontId="44" fillId="7" borderId="24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170" fontId="27" fillId="0" borderId="0" xfId="0" applyNumberFormat="1" applyFont="1" applyFill="1" applyBorder="1" applyAlignment="1">
      <alignment horizontal="center"/>
    </xf>
    <xf numFmtId="43" fontId="24" fillId="0" borderId="0" xfId="0" applyNumberFormat="1" applyFont="1"/>
    <xf numFmtId="43" fontId="80" fillId="0" borderId="0" xfId="2" applyFont="1" applyBorder="1"/>
    <xf numFmtId="2" fontId="80" fillId="0" borderId="0" xfId="0" applyNumberFormat="1" applyFont="1"/>
    <xf numFmtId="0" fontId="80" fillId="0" borderId="0" xfId="0" applyFont="1"/>
    <xf numFmtId="43" fontId="80" fillId="0" borderId="0" xfId="2" applyFont="1"/>
    <xf numFmtId="4" fontId="80" fillId="0" borderId="0" xfId="0" applyNumberFormat="1" applyFont="1" applyBorder="1"/>
    <xf numFmtId="0" fontId="80" fillId="0" borderId="0" xfId="0" applyFont="1" applyBorder="1"/>
    <xf numFmtId="10" fontId="81" fillId="0" borderId="0" xfId="0" applyNumberFormat="1" applyFont="1" applyFill="1" applyBorder="1"/>
    <xf numFmtId="0" fontId="78" fillId="9" borderId="0" xfId="0" applyFont="1" applyFill="1" applyBorder="1" applyAlignment="1">
      <alignment horizontal="center" vertical="center" wrapText="1"/>
    </xf>
    <xf numFmtId="4" fontId="24" fillId="0" borderId="0" xfId="0" applyNumberFormat="1" applyFont="1" applyFill="1" applyBorder="1"/>
    <xf numFmtId="170" fontId="24" fillId="0" borderId="0" xfId="0" applyNumberFormat="1" applyFont="1" applyFill="1" applyBorder="1" applyAlignment="1">
      <alignment horizontal="center"/>
    </xf>
    <xf numFmtId="170" fontId="24" fillId="7" borderId="0" xfId="0" applyNumberFormat="1" applyFont="1" applyFill="1" applyBorder="1" applyAlignment="1">
      <alignment horizontal="center"/>
    </xf>
    <xf numFmtId="170" fontId="27" fillId="7" borderId="0" xfId="0" applyNumberFormat="1" applyFont="1" applyFill="1" applyBorder="1" applyAlignment="1">
      <alignment horizontal="center"/>
    </xf>
    <xf numFmtId="170" fontId="45" fillId="7" borderId="0" xfId="0" applyNumberFormat="1" applyFont="1" applyFill="1" applyBorder="1" applyAlignment="1">
      <alignment horizontal="center" vertical="center"/>
    </xf>
    <xf numFmtId="170" fontId="24" fillId="7" borderId="0" xfId="0" applyNumberFormat="1" applyFont="1" applyFill="1" applyBorder="1" applyAlignment="1">
      <alignment horizontal="center" wrapText="1"/>
    </xf>
    <xf numFmtId="43" fontId="80" fillId="0" borderId="0" xfId="0" applyNumberFormat="1" applyFont="1" applyAlignment="1">
      <alignment vertical="center"/>
    </xf>
    <xf numFmtId="170" fontId="24" fillId="7" borderId="0" xfId="0" applyNumberFormat="1" applyFont="1" applyFill="1" applyBorder="1" applyAlignment="1">
      <alignment horizontal="center" vertical="center" wrapText="1"/>
    </xf>
    <xf numFmtId="170" fontId="82" fillId="7" borderId="0" xfId="0" applyNumberFormat="1" applyFont="1" applyFill="1" applyBorder="1" applyAlignment="1">
      <alignment horizontal="center" vertical="center" wrapText="1"/>
    </xf>
    <xf numFmtId="43" fontId="24" fillId="0" borderId="0" xfId="0" applyNumberFormat="1" applyFont="1" applyBorder="1"/>
    <xf numFmtId="0" fontId="31" fillId="0" borderId="0" xfId="0" applyFont="1" applyFill="1" applyBorder="1" applyAlignment="1">
      <alignment vertical="center"/>
    </xf>
    <xf numFmtId="0" fontId="44" fillId="7" borderId="0" xfId="0" applyFont="1" applyFill="1" applyBorder="1" applyAlignment="1">
      <alignment vertical="center"/>
    </xf>
    <xf numFmtId="0" fontId="83" fillId="7" borderId="2" xfId="7" applyFont="1" applyFill="1" applyBorder="1" applyAlignment="1">
      <alignment horizontal="left"/>
    </xf>
    <xf numFmtId="170" fontId="45" fillId="7" borderId="24" xfId="0" applyNumberFormat="1" applyFont="1" applyFill="1" applyBorder="1" applyAlignment="1">
      <alignment vertical="center"/>
    </xf>
    <xf numFmtId="0" fontId="84" fillId="0" borderId="0" xfId="0" applyFont="1"/>
    <xf numFmtId="0" fontId="84" fillId="0" borderId="0" xfId="0" applyFont="1" applyAlignment="1">
      <alignment horizontal="center"/>
    </xf>
    <xf numFmtId="49" fontId="85" fillId="0" borderId="0" xfId="0" applyNumberFormat="1" applyFont="1" applyAlignment="1">
      <alignment horizontal="left" vertical="top"/>
    </xf>
    <xf numFmtId="49" fontId="85" fillId="0" borderId="0" xfId="0" applyNumberFormat="1" applyFont="1" applyAlignment="1">
      <alignment horizontal="left"/>
    </xf>
    <xf numFmtId="49" fontId="84" fillId="0" borderId="0" xfId="0" applyNumberFormat="1" applyFont="1" applyAlignment="1">
      <alignment vertical="center"/>
    </xf>
    <xf numFmtId="0" fontId="85" fillId="0" borderId="0" xfId="0" applyFont="1"/>
    <xf numFmtId="43" fontId="84" fillId="0" borderId="0" xfId="2" applyFont="1" applyBorder="1" applyAlignment="1">
      <alignment horizontal="center"/>
    </xf>
    <xf numFmtId="0" fontId="85" fillId="0" borderId="0" xfId="0" applyFont="1" applyAlignment="1">
      <alignment horizontal="right"/>
    </xf>
    <xf numFmtId="43" fontId="84" fillId="0" borderId="0" xfId="2" applyFont="1" applyBorder="1"/>
    <xf numFmtId="49" fontId="84" fillId="0" borderId="0" xfId="0" applyNumberFormat="1" applyFont="1" applyAlignment="1">
      <alignment horizontal="center" vertical="center"/>
    </xf>
    <xf numFmtId="49" fontId="84" fillId="0" borderId="0" xfId="0" applyNumberFormat="1" applyFont="1" applyAlignment="1">
      <alignment vertical="top" wrapText="1"/>
    </xf>
    <xf numFmtId="165" fontId="58" fillId="0" borderId="0" xfId="0" applyNumberFormat="1" applyFont="1" applyFill="1" applyAlignment="1" applyProtection="1">
      <alignment vertical="center" wrapText="1"/>
    </xf>
    <xf numFmtId="165" fontId="57" fillId="2" borderId="0" xfId="0" applyNumberFormat="1" applyFont="1" applyFill="1" applyAlignment="1" applyProtection="1">
      <alignment vertical="center"/>
    </xf>
    <xf numFmtId="173" fontId="24" fillId="2" borderId="37" xfId="0" applyNumberFormat="1" applyFont="1" applyFill="1" applyBorder="1" applyAlignment="1">
      <alignment vertical="center"/>
    </xf>
    <xf numFmtId="174" fontId="24" fillId="2" borderId="0" xfId="0" applyNumberFormat="1" applyFont="1" applyFill="1" applyAlignment="1">
      <alignment horizontal="left" vertical="center" indent="1"/>
    </xf>
    <xf numFmtId="174" fontId="24" fillId="2" borderId="0" xfId="0" applyNumberFormat="1" applyFont="1" applyFill="1" applyAlignment="1">
      <alignment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left" vertical="center"/>
    </xf>
    <xf numFmtId="165" fontId="24" fillId="0" borderId="0" xfId="0" applyNumberFormat="1" applyFont="1" applyAlignment="1">
      <alignment horizontal="left" vertical="center"/>
    </xf>
    <xf numFmtId="165" fontId="86" fillId="9" borderId="14" xfId="6" applyNumberFormat="1" applyFont="1" applyFill="1" applyBorder="1" applyAlignment="1">
      <alignment horizontal="center" vertical="center"/>
    </xf>
    <xf numFmtId="0" fontId="86" fillId="9" borderId="15" xfId="6" applyFont="1" applyFill="1" applyBorder="1" applyAlignment="1">
      <alignment horizontal="center" vertical="center"/>
    </xf>
    <xf numFmtId="165" fontId="27" fillId="0" borderId="12" xfId="0" applyNumberFormat="1" applyFont="1" applyBorder="1" applyAlignment="1">
      <alignment horizontal="left" vertical="center"/>
    </xf>
    <xf numFmtId="39" fontId="24" fillId="2" borderId="4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>
      <alignment horizontal="left" vertical="center"/>
    </xf>
    <xf numFmtId="4" fontId="27" fillId="2" borderId="11" xfId="6" applyNumberFormat="1" applyFont="1" applyFill="1" applyBorder="1" applyAlignment="1">
      <alignment vertical="center"/>
    </xf>
    <xf numFmtId="39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vertical="center"/>
    </xf>
    <xf numFmtId="165" fontId="29" fillId="0" borderId="0" xfId="0" quotePrefix="1" applyNumberFormat="1" applyFont="1" applyAlignment="1">
      <alignment horizontal="centerContinuous" vertical="center"/>
    </xf>
    <xf numFmtId="165" fontId="87" fillId="0" borderId="0" xfId="0" applyNumberFormat="1" applyFont="1" applyAlignment="1">
      <alignment horizontal="centerContinuous" vertical="center"/>
    </xf>
    <xf numFmtId="166" fontId="87" fillId="0" borderId="0" xfId="0" applyNumberFormat="1" applyFont="1" applyAlignment="1">
      <alignment horizontal="centerContinuous" vertical="center"/>
    </xf>
    <xf numFmtId="165" fontId="87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vertical="center"/>
    </xf>
    <xf numFmtId="165" fontId="31" fillId="0" borderId="0" xfId="0" applyNumberFormat="1" applyFont="1" applyAlignment="1">
      <alignment vertical="center"/>
    </xf>
    <xf numFmtId="166" fontId="30" fillId="0" borderId="0" xfId="0" applyNumberFormat="1" applyFont="1" applyAlignment="1">
      <alignment vertical="center"/>
    </xf>
    <xf numFmtId="165" fontId="30" fillId="0" borderId="0" xfId="0" applyNumberFormat="1" applyFont="1" applyAlignment="1">
      <alignment horizontal="center" vertical="center"/>
    </xf>
    <xf numFmtId="4" fontId="71" fillId="9" borderId="16" xfId="6" applyNumberFormat="1" applyFont="1" applyFill="1" applyBorder="1"/>
    <xf numFmtId="4" fontId="72" fillId="9" borderId="17" xfId="6" applyNumberFormat="1" applyFont="1" applyFill="1" applyBorder="1"/>
    <xf numFmtId="4" fontId="71" fillId="9" borderId="17" xfId="6" applyNumberFormat="1" applyFont="1" applyFill="1" applyBorder="1" applyAlignment="1">
      <alignment horizontal="right"/>
    </xf>
    <xf numFmtId="4" fontId="71" fillId="9" borderId="18" xfId="6" applyNumberFormat="1" applyFont="1" applyFill="1" applyBorder="1"/>
    <xf numFmtId="4" fontId="28" fillId="0" borderId="0" xfId="6" applyNumberFormat="1" applyFont="1"/>
    <xf numFmtId="0" fontId="24" fillId="0" borderId="0" xfId="6" applyFont="1"/>
    <xf numFmtId="4" fontId="24" fillId="0" borderId="0" xfId="6" applyNumberFormat="1" applyFont="1"/>
    <xf numFmtId="4" fontId="28" fillId="0" borderId="0" xfId="6" applyNumberFormat="1" applyFont="1" applyAlignment="1">
      <alignment horizontal="right"/>
    </xf>
    <xf numFmtId="2" fontId="27" fillId="10" borderId="0" xfId="0" applyNumberFormat="1" applyFont="1" applyFill="1" applyAlignment="1">
      <alignment horizontal="right" vertical="center"/>
    </xf>
    <xf numFmtId="4" fontId="27" fillId="10" borderId="0" xfId="0" applyNumberFormat="1" applyFont="1" applyFill="1" applyAlignment="1">
      <alignment horizontal="left" vertical="center"/>
    </xf>
    <xf numFmtId="4" fontId="24" fillId="10" borderId="0" xfId="0" applyNumberFormat="1" applyFont="1" applyFill="1" applyAlignment="1">
      <alignment vertical="center"/>
    </xf>
    <xf numFmtId="4" fontId="28" fillId="10" borderId="0" xfId="0" applyNumberFormat="1" applyFont="1" applyFill="1" applyAlignment="1">
      <alignment horizontal="center" vertical="center"/>
    </xf>
    <xf numFmtId="4" fontId="28" fillId="10" borderId="0" xfId="0" applyNumberFormat="1" applyFont="1" applyFill="1" applyAlignment="1">
      <alignment horizontal="right" vertical="center"/>
    </xf>
    <xf numFmtId="4" fontId="28" fillId="10" borderId="0" xfId="0" applyNumberFormat="1" applyFont="1" applyFill="1" applyAlignment="1">
      <alignment vertical="center"/>
    </xf>
    <xf numFmtId="165" fontId="27" fillId="0" borderId="0" xfId="0" applyNumberFormat="1" applyFont="1" applyAlignment="1">
      <alignment vertical="center"/>
    </xf>
    <xf numFmtId="4" fontId="27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right" vertical="center"/>
    </xf>
    <xf numFmtId="4" fontId="27" fillId="0" borderId="0" xfId="0" applyNumberFormat="1" applyFont="1" applyAlignment="1">
      <alignment horizontal="left" vertical="center"/>
    </xf>
    <xf numFmtId="165" fontId="24" fillId="0" borderId="0" xfId="0" applyNumberFormat="1" applyFont="1" applyAlignment="1">
      <alignment horizontal="right" vertical="center"/>
    </xf>
    <xf numFmtId="4" fontId="27" fillId="0" borderId="2" xfId="0" applyNumberFormat="1" applyFont="1" applyBorder="1" applyAlignment="1">
      <alignment horizontal="centerContinuous" vertical="center"/>
    </xf>
    <xf numFmtId="4" fontId="27" fillId="0" borderId="2" xfId="0" applyNumberFormat="1" applyFont="1" applyBorder="1" applyAlignment="1">
      <alignment horizontal="center" vertical="center"/>
    </xf>
    <xf numFmtId="4" fontId="24" fillId="0" borderId="3" xfId="0" applyNumberFormat="1" applyFont="1" applyBorder="1" applyAlignment="1">
      <alignment vertical="center"/>
    </xf>
    <xf numFmtId="4" fontId="24" fillId="0" borderId="3" xfId="0" applyNumberFormat="1" applyFont="1" applyBorder="1" applyAlignment="1">
      <alignment horizontal="center" vertical="center"/>
    </xf>
    <xf numFmtId="4" fontId="27" fillId="0" borderId="2" xfId="0" applyNumberFormat="1" applyFont="1" applyBorder="1" applyAlignment="1">
      <alignment vertical="center"/>
    </xf>
    <xf numFmtId="4" fontId="27" fillId="0" borderId="3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Continuous" vertical="center"/>
    </xf>
    <xf numFmtId="165" fontId="27" fillId="0" borderId="0" xfId="0" quotePrefix="1" applyNumberFormat="1" applyFont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4" fontId="24" fillId="0" borderId="2" xfId="0" applyNumberFormat="1" applyFont="1" applyBorder="1" applyAlignment="1">
      <alignment horizontal="center" vertical="center"/>
    </xf>
    <xf numFmtId="170" fontId="24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165" fontId="71" fillId="9" borderId="16" xfId="6" applyNumberFormat="1" applyFont="1" applyFill="1" applyBorder="1" applyAlignment="1">
      <alignment horizontal="left"/>
    </xf>
    <xf numFmtId="4" fontId="71" fillId="9" borderId="17" xfId="6" applyNumberFormat="1" applyFont="1" applyFill="1" applyBorder="1" applyAlignment="1">
      <alignment horizontal="left"/>
    </xf>
    <xf numFmtId="165" fontId="28" fillId="7" borderId="0" xfId="6" applyNumberFormat="1" applyFont="1" applyFill="1" applyAlignment="1">
      <alignment horizontal="left"/>
    </xf>
    <xf numFmtId="4" fontId="28" fillId="7" borderId="0" xfId="6" applyNumberFormat="1" applyFont="1" applyFill="1" applyAlignment="1">
      <alignment horizontal="left"/>
    </xf>
    <xf numFmtId="4" fontId="24" fillId="7" borderId="0" xfId="6" applyNumberFormat="1" applyFont="1" applyFill="1"/>
    <xf numFmtId="4" fontId="28" fillId="7" borderId="0" xfId="6" applyNumberFormat="1" applyFont="1" applyFill="1" applyAlignment="1">
      <alignment horizontal="right"/>
    </xf>
    <xf numFmtId="4" fontId="28" fillId="7" borderId="0" xfId="6" applyNumberFormat="1" applyFont="1" applyFill="1"/>
    <xf numFmtId="4" fontId="25" fillId="0" borderId="0" xfId="0" applyNumberFormat="1" applyFont="1" applyAlignment="1">
      <alignment vertical="center"/>
    </xf>
    <xf numFmtId="165" fontId="31" fillId="0" borderId="0" xfId="0" applyNumberFormat="1" applyFont="1" applyAlignment="1">
      <alignment horizontal="right" vertical="center"/>
    </xf>
    <xf numFmtId="165" fontId="31" fillId="0" borderId="0" xfId="0" applyNumberFormat="1" applyFont="1" applyAlignment="1">
      <alignment horizontal="left" vertical="center"/>
    </xf>
    <xf numFmtId="39" fontId="30" fillId="0" borderId="0" xfId="0" applyNumberFormat="1" applyFont="1" applyAlignment="1">
      <alignment horizontal="center" vertical="center"/>
    </xf>
    <xf numFmtId="39" fontId="30" fillId="0" borderId="0" xfId="0" applyNumberFormat="1" applyFont="1" applyAlignment="1">
      <alignment vertical="center"/>
    </xf>
    <xf numFmtId="165" fontId="27" fillId="0" borderId="2" xfId="0" applyNumberFormat="1" applyFont="1" applyBorder="1" applyAlignment="1">
      <alignment horizontal="center" vertical="center"/>
    </xf>
    <xf numFmtId="4" fontId="30" fillId="0" borderId="20" xfId="0" applyNumberFormat="1" applyFont="1" applyBorder="1" applyAlignment="1">
      <alignment horizontal="center" vertical="center"/>
    </xf>
    <xf numFmtId="4" fontId="24" fillId="0" borderId="21" xfId="0" applyNumberFormat="1" applyFont="1" applyBorder="1" applyAlignment="1">
      <alignment horizontal="right" vertical="center"/>
    </xf>
    <xf numFmtId="2" fontId="31" fillId="0" borderId="2" xfId="0" applyNumberFormat="1" applyFont="1" applyBorder="1" applyAlignment="1">
      <alignment horizontal="right" vertical="center"/>
    </xf>
    <xf numFmtId="4" fontId="27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right" vertical="center"/>
    </xf>
    <xf numFmtId="165" fontId="27" fillId="0" borderId="17" xfId="0" applyNumberFormat="1" applyFont="1" applyBorder="1" applyAlignment="1">
      <alignment horizontal="center" vertical="center"/>
    </xf>
    <xf numFmtId="165" fontId="27" fillId="0" borderId="18" xfId="0" applyNumberFormat="1" applyFont="1" applyBorder="1" applyAlignment="1">
      <alignment horizontal="center" vertical="center"/>
    </xf>
    <xf numFmtId="4" fontId="24" fillId="0" borderId="6" xfId="0" applyNumberFormat="1" applyFont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6" xfId="0" applyNumberFormat="1" applyFont="1" applyBorder="1" applyAlignment="1">
      <alignment vertical="center"/>
    </xf>
    <xf numFmtId="4" fontId="24" fillId="10" borderId="0" xfId="0" applyNumberFormat="1" applyFont="1" applyFill="1" applyAlignment="1">
      <alignment horizontal="center" vertical="center"/>
    </xf>
    <xf numFmtId="165" fontId="28" fillId="0" borderId="0" xfId="0" applyNumberFormat="1" applyFont="1" applyAlignment="1">
      <alignment horizontal="right" vertical="center"/>
    </xf>
    <xf numFmtId="4" fontId="28" fillId="0" borderId="0" xfId="0" applyNumberFormat="1" applyFont="1" applyAlignment="1">
      <alignment horizontal="left" vertical="center"/>
    </xf>
    <xf numFmtId="4" fontId="28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right" vertical="center"/>
    </xf>
    <xf numFmtId="4" fontId="27" fillId="0" borderId="17" xfId="0" applyNumberFormat="1" applyFont="1" applyBorder="1" applyAlignment="1">
      <alignment horizontal="center" vertical="center"/>
    </xf>
    <xf numFmtId="4" fontId="24" fillId="0" borderId="1" xfId="0" applyNumberFormat="1" applyFont="1" applyBorder="1" applyAlignment="1">
      <alignment vertical="center"/>
    </xf>
    <xf numFmtId="4" fontId="24" fillId="0" borderId="8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vertical="center"/>
    </xf>
    <xf numFmtId="4" fontId="27" fillId="0" borderId="4" xfId="0" applyNumberFormat="1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165" fontId="28" fillId="0" borderId="0" xfId="0" applyNumberFormat="1" applyFont="1" applyAlignment="1">
      <alignment horizontal="center" vertical="center"/>
    </xf>
    <xf numFmtId="167" fontId="28" fillId="0" borderId="0" xfId="0" applyNumberFormat="1" applyFont="1" applyAlignment="1">
      <alignment horizontal="right" vertical="center"/>
    </xf>
    <xf numFmtId="165" fontId="28" fillId="0" borderId="0" xfId="0" quotePrefix="1" applyNumberFormat="1" applyFont="1" applyAlignment="1">
      <alignment horizontal="left" vertical="center"/>
    </xf>
    <xf numFmtId="166" fontId="32" fillId="0" borderId="0" xfId="0" applyNumberFormat="1" applyFont="1" applyAlignment="1">
      <alignment vertical="center"/>
    </xf>
    <xf numFmtId="165" fontId="28" fillId="0" borderId="0" xfId="0" applyNumberFormat="1" applyFont="1" applyAlignment="1">
      <alignment horizontal="left" vertical="center"/>
    </xf>
    <xf numFmtId="165" fontId="31" fillId="0" borderId="0" xfId="0" quotePrefix="1" applyNumberFormat="1" applyFont="1" applyAlignment="1">
      <alignment horizontal="left" vertical="center"/>
    </xf>
    <xf numFmtId="166" fontId="30" fillId="0" borderId="0" xfId="0" applyNumberFormat="1" applyFont="1" applyAlignment="1">
      <alignment horizontal="center" vertical="center"/>
    </xf>
    <xf numFmtId="165" fontId="27" fillId="0" borderId="2" xfId="0" applyNumberFormat="1" applyFont="1" applyBorder="1" applyAlignment="1">
      <alignment horizontal="centerContinuous" vertical="center"/>
    </xf>
    <xf numFmtId="39" fontId="27" fillId="0" borderId="2" xfId="0" applyNumberFormat="1" applyFont="1" applyBorder="1" applyAlignment="1">
      <alignment horizontal="center" vertical="center"/>
    </xf>
    <xf numFmtId="168" fontId="27" fillId="0" borderId="2" xfId="0" applyNumberFormat="1" applyFont="1" applyBorder="1" applyAlignment="1">
      <alignment horizontal="center" vertical="center"/>
    </xf>
    <xf numFmtId="4" fontId="24" fillId="0" borderId="46" xfId="0" applyNumberFormat="1" applyFont="1" applyBorder="1" applyAlignment="1">
      <alignment horizontal="left" vertical="center"/>
    </xf>
    <xf numFmtId="4" fontId="24" fillId="0" borderId="46" xfId="0" applyNumberFormat="1" applyFont="1" applyBorder="1" applyAlignment="1">
      <alignment horizontal="center" vertical="center"/>
    </xf>
    <xf numFmtId="4" fontId="24" fillId="0" borderId="46" xfId="0" applyNumberFormat="1" applyFont="1" applyBorder="1" applyAlignment="1">
      <alignment horizontal="right" vertical="center"/>
    </xf>
    <xf numFmtId="4" fontId="24" fillId="0" borderId="2" xfId="0" applyNumberFormat="1" applyFont="1" applyBorder="1" applyAlignment="1">
      <alignment vertical="center"/>
    </xf>
    <xf numFmtId="168" fontId="24" fillId="0" borderId="0" xfId="0" applyNumberFormat="1" applyFont="1" applyAlignment="1">
      <alignment horizontal="right" vertical="center"/>
    </xf>
    <xf numFmtId="4" fontId="24" fillId="0" borderId="1" xfId="0" applyNumberFormat="1" applyFont="1" applyBorder="1" applyAlignment="1">
      <alignment horizontal="left" vertical="center"/>
    </xf>
    <xf numFmtId="4" fontId="24" fillId="0" borderId="1" xfId="0" applyNumberFormat="1" applyFont="1" applyBorder="1" applyAlignment="1">
      <alignment horizontal="right" vertical="center"/>
    </xf>
    <xf numFmtId="4" fontId="24" fillId="0" borderId="5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" fontId="24" fillId="0" borderId="6" xfId="0" applyNumberFormat="1" applyFont="1" applyBorder="1" applyAlignment="1">
      <alignment horizontal="right" vertical="center"/>
    </xf>
    <xf numFmtId="4" fontId="24" fillId="0" borderId="2" xfId="0" applyNumberFormat="1" applyFont="1" applyBorder="1" applyAlignment="1">
      <alignment horizontal="left" vertical="center"/>
    </xf>
    <xf numFmtId="4" fontId="24" fillId="0" borderId="7" xfId="0" applyNumberFormat="1" applyFont="1" applyBorder="1" applyAlignment="1">
      <alignment horizontal="left" vertical="center"/>
    </xf>
    <xf numFmtId="4" fontId="24" fillId="0" borderId="9" xfId="0" applyNumberFormat="1" applyFont="1" applyBorder="1" applyAlignment="1">
      <alignment horizontal="right" vertical="center"/>
    </xf>
    <xf numFmtId="39" fontId="27" fillId="2" borderId="0" xfId="6" applyNumberFormat="1" applyFont="1" applyFill="1" applyBorder="1" applyAlignment="1" applyProtection="1">
      <alignment horizontal="center" vertical="center"/>
    </xf>
    <xf numFmtId="4" fontId="27" fillId="2" borderId="0" xfId="6" applyNumberFormat="1" applyFont="1" applyFill="1" applyBorder="1" applyAlignment="1" applyProtection="1">
      <alignment vertical="center"/>
    </xf>
    <xf numFmtId="0" fontId="24" fillId="0" borderId="0" xfId="0" applyFont="1" applyAlignment="1">
      <alignment horizontal="center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/>
    </xf>
    <xf numFmtId="0" fontId="24" fillId="8" borderId="24" xfId="0" applyFont="1" applyFill="1" applyBorder="1" applyAlignment="1">
      <alignment horizontal="center" vertical="center"/>
    </xf>
    <xf numFmtId="0" fontId="78" fillId="9" borderId="38" xfId="0" applyFont="1" applyFill="1" applyBorder="1" applyAlignment="1">
      <alignment horizontal="center" vertical="center" wrapText="1"/>
    </xf>
    <xf numFmtId="0" fontId="78" fillId="9" borderId="39" xfId="0" applyFont="1" applyFill="1" applyBorder="1" applyAlignment="1">
      <alignment horizontal="center" vertical="center" wrapText="1"/>
    </xf>
    <xf numFmtId="0" fontId="78" fillId="9" borderId="4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0" borderId="24" xfId="0" applyFont="1" applyFill="1" applyBorder="1" applyAlignment="1">
      <alignment horizontal="center"/>
    </xf>
    <xf numFmtId="170" fontId="45" fillId="0" borderId="24" xfId="0" applyNumberFormat="1" applyFont="1" applyFill="1" applyBorder="1" applyAlignment="1">
      <alignment horizontal="center" vertical="center"/>
    </xf>
    <xf numFmtId="170" fontId="27" fillId="0" borderId="0" xfId="0" applyNumberFormat="1" applyFont="1" applyFill="1" applyBorder="1" applyAlignment="1">
      <alignment horizont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Alignment="1" applyProtection="1">
      <alignment horizontal="center" vertical="center"/>
    </xf>
    <xf numFmtId="165" fontId="7" fillId="0" borderId="0" xfId="0" applyNumberFormat="1" applyFont="1" applyFill="1" applyAlignment="1" applyProtection="1">
      <alignment horizontal="left" vertical="center" wrapText="1"/>
    </xf>
    <xf numFmtId="165" fontId="10" fillId="5" borderId="36" xfId="6" applyNumberFormat="1" applyFont="1" applyFill="1" applyBorder="1" applyAlignment="1" applyProtection="1">
      <alignment horizontal="center" vertical="center"/>
    </xf>
    <xf numFmtId="39" fontId="10" fillId="2" borderId="41" xfId="6" applyNumberFormat="1" applyFont="1" applyFill="1" applyBorder="1" applyAlignment="1" applyProtection="1">
      <alignment horizontal="center" vertical="center"/>
    </xf>
    <xf numFmtId="39" fontId="10" fillId="2" borderId="42" xfId="6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 applyProtection="1">
      <alignment horizontal="center" vertical="center"/>
    </xf>
    <xf numFmtId="165" fontId="16" fillId="0" borderId="0" xfId="0" quotePrefix="1" applyNumberFormat="1" applyFont="1" applyFill="1" applyBorder="1" applyAlignment="1" applyProtection="1">
      <alignment horizontal="center" vertical="center"/>
    </xf>
    <xf numFmtId="165" fontId="53" fillId="0" borderId="0" xfId="0" applyNumberFormat="1" applyFont="1" applyFill="1" applyAlignment="1" applyProtection="1">
      <alignment horizontal="left" vertical="center" wrapText="1"/>
    </xf>
    <xf numFmtId="0" fontId="63" fillId="0" borderId="16" xfId="0" applyFont="1" applyFill="1" applyBorder="1" applyAlignment="1">
      <alignment horizontal="left" vertical="top" wrapText="1"/>
    </xf>
    <xf numFmtId="0" fontId="63" fillId="0" borderId="18" xfId="0" applyFont="1" applyFill="1" applyBorder="1" applyAlignment="1">
      <alignment horizontal="left" vertical="top" wrapText="1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 applyProtection="1">
      <alignment horizontal="center" vertical="center"/>
    </xf>
    <xf numFmtId="4" fontId="79" fillId="0" borderId="2" xfId="0" applyNumberFormat="1" applyFont="1" applyFill="1" applyBorder="1" applyAlignment="1" applyProtection="1">
      <alignment horizontal="left" vertical="center"/>
    </xf>
    <xf numFmtId="165" fontId="60" fillId="0" borderId="0" xfId="0" applyNumberFormat="1" applyFont="1" applyFill="1" applyBorder="1" applyAlignment="1" applyProtection="1">
      <alignment horizontal="center" vertical="center"/>
    </xf>
    <xf numFmtId="165" fontId="54" fillId="0" borderId="0" xfId="0" applyNumberFormat="1" applyFont="1" applyFill="1" applyBorder="1" applyAlignment="1" applyProtection="1">
      <alignment horizontal="center" vertical="center"/>
    </xf>
    <xf numFmtId="165" fontId="73" fillId="9" borderId="36" xfId="6" applyNumberFormat="1" applyFont="1" applyFill="1" applyBorder="1" applyAlignment="1" applyProtection="1">
      <alignment horizontal="center" vertical="center"/>
    </xf>
    <xf numFmtId="39" fontId="57" fillId="2" borderId="41" xfId="6" applyNumberFormat="1" applyFont="1" applyFill="1" applyBorder="1" applyAlignment="1" applyProtection="1">
      <alignment horizontal="center" vertical="center"/>
    </xf>
    <xf numFmtId="39" fontId="57" fillId="2" borderId="42" xfId="6" applyNumberFormat="1" applyFont="1" applyFill="1" applyBorder="1" applyAlignment="1" applyProtection="1">
      <alignment horizontal="center" vertical="center"/>
    </xf>
    <xf numFmtId="165" fontId="60" fillId="0" borderId="0" xfId="0" quotePrefix="1" applyNumberFormat="1" applyFont="1" applyFill="1" applyBorder="1" applyAlignment="1" applyProtection="1">
      <alignment horizontal="center" vertical="center"/>
    </xf>
    <xf numFmtId="4" fontId="57" fillId="0" borderId="17" xfId="0" applyNumberFormat="1" applyFont="1" applyFill="1" applyBorder="1" applyAlignment="1" applyProtection="1">
      <alignment horizontal="center" vertical="center"/>
    </xf>
    <xf numFmtId="4" fontId="57" fillId="0" borderId="18" xfId="0" applyNumberFormat="1" applyFont="1" applyFill="1" applyBorder="1" applyAlignment="1" applyProtection="1">
      <alignment horizontal="center" vertical="center"/>
    </xf>
    <xf numFmtId="4" fontId="53" fillId="0" borderId="16" xfId="0" applyNumberFormat="1" applyFont="1" applyFill="1" applyBorder="1" applyAlignment="1" applyProtection="1">
      <alignment horizontal="left" vertical="center"/>
    </xf>
    <xf numFmtId="4" fontId="53" fillId="0" borderId="18" xfId="0" applyNumberFormat="1" applyFont="1" applyFill="1" applyBorder="1" applyAlignment="1" applyProtection="1">
      <alignment horizontal="left" vertical="center"/>
    </xf>
    <xf numFmtId="0" fontId="65" fillId="0" borderId="0" xfId="0" applyFont="1" applyAlignment="1">
      <alignment horizontal="left" vertical="top" wrapText="1" readingOrder="1"/>
    </xf>
    <xf numFmtId="0" fontId="65" fillId="0" borderId="0" xfId="0" applyFont="1" applyAlignment="1">
      <alignment horizontal="left" vertical="top" wrapText="1"/>
    </xf>
    <xf numFmtId="168" fontId="65" fillId="0" borderId="0" xfId="0" applyNumberFormat="1" applyFont="1" applyAlignment="1">
      <alignment horizontal="right" vertical="top"/>
    </xf>
    <xf numFmtId="4" fontId="65" fillId="0" borderId="0" xfId="0" applyNumberFormat="1" applyFont="1" applyAlignment="1">
      <alignment horizontal="right" vertical="top"/>
    </xf>
    <xf numFmtId="4" fontId="66" fillId="0" borderId="0" xfId="0" applyNumberFormat="1" applyFont="1" applyAlignment="1">
      <alignment horizontal="right" vertical="top"/>
    </xf>
    <xf numFmtId="0" fontId="67" fillId="0" borderId="0" xfId="0" applyFont="1" applyAlignment="1">
      <alignment horizontal="right" vertical="top" wrapText="1" readingOrder="1"/>
    </xf>
    <xf numFmtId="0" fontId="76" fillId="11" borderId="0" xfId="0" applyFont="1" applyFill="1" applyAlignment="1">
      <alignment horizontal="left" vertical="top" wrapText="1"/>
    </xf>
    <xf numFmtId="4" fontId="76" fillId="11" borderId="0" xfId="0" applyNumberFormat="1" applyFont="1" applyFill="1" applyAlignment="1">
      <alignment horizontal="right" vertical="top"/>
    </xf>
    <xf numFmtId="165" fontId="50" fillId="0" borderId="0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165" fontId="27" fillId="0" borderId="16" xfId="0" applyNumberFormat="1" applyFont="1" applyFill="1" applyBorder="1" applyAlignment="1" applyProtection="1">
      <alignment horizontal="center" vertical="center"/>
    </xf>
    <xf numFmtId="165" fontId="27" fillId="0" borderId="18" xfId="0" applyNumberFormat="1" applyFont="1" applyFill="1" applyBorder="1" applyAlignment="1" applyProtection="1">
      <alignment horizontal="center" vertical="center"/>
    </xf>
    <xf numFmtId="4" fontId="24" fillId="0" borderId="16" xfId="0" applyNumberFormat="1" applyFont="1" applyFill="1" applyBorder="1" applyAlignment="1" applyProtection="1">
      <alignment horizontal="left" vertical="center"/>
    </xf>
    <xf numFmtId="4" fontId="24" fillId="0" borderId="18" xfId="0" applyNumberFormat="1" applyFont="1" applyFill="1" applyBorder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center" vertical="center"/>
    </xf>
    <xf numFmtId="165" fontId="29" fillId="0" borderId="0" xfId="0" quotePrefix="1" applyNumberFormat="1" applyFont="1" applyFill="1" applyBorder="1" applyAlignment="1" applyProtection="1">
      <alignment horizontal="center" vertical="center"/>
    </xf>
    <xf numFmtId="165" fontId="70" fillId="9" borderId="36" xfId="6" applyNumberFormat="1" applyFont="1" applyFill="1" applyBorder="1" applyAlignment="1" applyProtection="1">
      <alignment horizontal="center" vertical="center"/>
    </xf>
    <xf numFmtId="39" fontId="27" fillId="2" borderId="41" xfId="6" applyNumberFormat="1" applyFont="1" applyFill="1" applyBorder="1" applyAlignment="1" applyProtection="1">
      <alignment horizontal="center" vertical="center"/>
    </xf>
    <xf numFmtId="39" fontId="27" fillId="2" borderId="42" xfId="6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4" fontId="24" fillId="0" borderId="16" xfId="0" applyNumberFormat="1" applyFont="1" applyFill="1" applyBorder="1" applyAlignment="1">
      <alignment horizontal="left" vertical="center"/>
    </xf>
    <xf numFmtId="4" fontId="24" fillId="0" borderId="18" xfId="0" applyNumberFormat="1" applyFont="1" applyFill="1" applyBorder="1" applyAlignment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>
      <alignment horizontal="left" vertical="center"/>
    </xf>
    <xf numFmtId="165" fontId="24" fillId="0" borderId="22" xfId="0" applyNumberFormat="1" applyFont="1" applyFill="1" applyBorder="1" applyAlignment="1" applyProtection="1">
      <alignment horizontal="center" vertical="center" wrapText="1"/>
    </xf>
    <xf numFmtId="49" fontId="84" fillId="0" borderId="0" xfId="0" applyNumberFormat="1" applyFont="1" applyAlignment="1">
      <alignment horizontal="left" vertical="top" wrapText="1"/>
    </xf>
    <xf numFmtId="49" fontId="84" fillId="0" borderId="0" xfId="0" applyNumberFormat="1" applyFont="1" applyAlignment="1">
      <alignment horizontal="center" vertical="top" wrapText="1"/>
    </xf>
    <xf numFmtId="4" fontId="27" fillId="0" borderId="2" xfId="0" applyNumberFormat="1" applyFont="1" applyFill="1" applyBorder="1" applyAlignment="1" applyProtection="1">
      <alignment horizontal="center" vertical="center"/>
    </xf>
    <xf numFmtId="165" fontId="27" fillId="0" borderId="2" xfId="0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7" fillId="0" borderId="7" xfId="0" applyNumberFormat="1" applyFont="1" applyFill="1" applyBorder="1" applyAlignment="1" applyProtection="1">
      <alignment horizontal="center" vertical="center"/>
    </xf>
    <xf numFmtId="4" fontId="27" fillId="0" borderId="8" xfId="0" applyNumberFormat="1" applyFont="1" applyFill="1" applyBorder="1" applyAlignment="1" applyProtection="1">
      <alignment horizontal="center" vertical="center"/>
    </xf>
    <xf numFmtId="4" fontId="27" fillId="0" borderId="9" xfId="0" applyNumberFormat="1" applyFont="1" applyFill="1" applyBorder="1" applyAlignment="1" applyProtection="1">
      <alignment horizontal="center" vertical="center"/>
    </xf>
    <xf numFmtId="165" fontId="53" fillId="0" borderId="0" xfId="0" applyNumberFormat="1" applyFont="1" applyFill="1" applyAlignment="1" applyProtection="1">
      <alignment horizontal="center" vertical="center" wrapText="1"/>
    </xf>
    <xf numFmtId="165" fontId="50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Alignment="1" applyProtection="1">
      <alignment horizontal="left" vertical="center" wrapText="1"/>
    </xf>
    <xf numFmtId="39" fontId="24" fillId="2" borderId="2" xfId="6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165" fontId="27" fillId="0" borderId="3" xfId="0" applyNumberFormat="1" applyFont="1" applyFill="1" applyBorder="1" applyAlignment="1" applyProtection="1">
      <alignment horizontal="center" vertical="center"/>
    </xf>
    <xf numFmtId="165" fontId="27" fillId="0" borderId="19" xfId="0" applyNumberFormat="1" applyFont="1" applyFill="1" applyBorder="1" applyAlignment="1" applyProtection="1">
      <alignment horizontal="center" vertical="center"/>
    </xf>
    <xf numFmtId="165" fontId="70" fillId="9" borderId="34" xfId="6" applyNumberFormat="1" applyFont="1" applyFill="1" applyBorder="1" applyAlignment="1" applyProtection="1">
      <alignment horizontal="center" vertical="center"/>
    </xf>
    <xf numFmtId="39" fontId="27" fillId="2" borderId="35" xfId="6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165" fontId="47" fillId="0" borderId="0" xfId="0" applyNumberFormat="1" applyFont="1" applyFill="1" applyBorder="1" applyAlignment="1" applyProtection="1">
      <alignment horizontal="center" vertical="center"/>
    </xf>
    <xf numFmtId="165" fontId="47" fillId="0" borderId="0" xfId="0" quotePrefix="1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8" fillId="0" borderId="0" xfId="0" applyFont="1" applyFill="1" applyAlignment="1">
      <alignment horizontal="center" vertical="center"/>
    </xf>
    <xf numFmtId="4" fontId="52" fillId="0" borderId="5" xfId="0" applyNumberFormat="1" applyFont="1" applyFill="1" applyBorder="1" applyAlignment="1" applyProtection="1">
      <alignment horizontal="left" vertical="center"/>
    </xf>
    <xf numFmtId="4" fontId="52" fillId="0" borderId="6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27" fillId="0" borderId="4" xfId="0" applyNumberFormat="1" applyFont="1" applyBorder="1" applyAlignment="1">
      <alignment horizontal="center"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/>
    </xf>
    <xf numFmtId="4" fontId="27" fillId="0" borderId="17" xfId="0" applyNumberFormat="1" applyFont="1" applyBorder="1" applyAlignment="1">
      <alignment horizontal="center" vertical="center"/>
    </xf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" fontId="24" fillId="0" borderId="7" xfId="0" applyNumberFormat="1" applyFont="1" applyBorder="1" applyAlignment="1">
      <alignment horizontal="left" vertical="center"/>
    </xf>
    <xf numFmtId="4" fontId="24" fillId="0" borderId="9" xfId="0" applyNumberFormat="1" applyFont="1" applyBorder="1" applyAlignment="1">
      <alignment horizontal="left" vertical="center"/>
    </xf>
    <xf numFmtId="4" fontId="24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" fontId="24" fillId="0" borderId="19" xfId="0" applyNumberFormat="1" applyFont="1" applyBorder="1" applyAlignment="1">
      <alignment horizontal="left" vertical="center"/>
    </xf>
    <xf numFmtId="4" fontId="24" fillId="0" borderId="21" xfId="0" applyNumberFormat="1" applyFont="1" applyBorder="1" applyAlignment="1">
      <alignment horizontal="left" vertical="center"/>
    </xf>
    <xf numFmtId="4" fontId="24" fillId="0" borderId="5" xfId="0" applyNumberFormat="1" applyFont="1" applyBorder="1" applyAlignment="1">
      <alignment horizontal="left" vertical="center"/>
    </xf>
    <xf numFmtId="4" fontId="24" fillId="0" borderId="6" xfId="0" applyNumberFormat="1" applyFont="1" applyBorder="1" applyAlignment="1">
      <alignment horizontal="left" vertical="center"/>
    </xf>
    <xf numFmtId="165" fontId="50" fillId="0" borderId="0" xfId="0" applyNumberFormat="1" applyFont="1" applyAlignment="1">
      <alignment horizontal="center" vertical="center"/>
    </xf>
    <xf numFmtId="165" fontId="86" fillId="9" borderId="36" xfId="6" applyNumberFormat="1" applyFont="1" applyFill="1" applyBorder="1" applyAlignment="1">
      <alignment horizontal="center" vertical="center"/>
    </xf>
    <xf numFmtId="39" fontId="27" fillId="2" borderId="41" xfId="6" applyNumberFormat="1" applyFont="1" applyFill="1" applyBorder="1" applyAlignment="1">
      <alignment horizontal="center" vertical="center"/>
    </xf>
    <xf numFmtId="39" fontId="27" fillId="2" borderId="42" xfId="6" applyNumberFormat="1" applyFont="1" applyFill="1" applyBorder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29" fillId="0" borderId="0" xfId="0" quotePrefix="1" applyNumberFormat="1" applyFont="1" applyAlignment="1">
      <alignment horizontal="center" vertical="center"/>
    </xf>
  </cellXfs>
  <cellStyles count="14">
    <cellStyle name="Cancel" xfId="1" xr:uid="{00000000-0005-0000-0000-000000000000}"/>
    <cellStyle name="Millares" xfId="2" builtinId="3"/>
    <cellStyle name="Millares 2" xfId="3" xr:uid="{00000000-0005-0000-0000-000002000000}"/>
    <cellStyle name="Moneda" xfId="4" builtinId="4"/>
    <cellStyle name="Moneda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4" xfId="10" xr:uid="{00000000-0005-0000-0000-00000A000000}"/>
    <cellStyle name="Normal 5" xfId="11" xr:uid="{00000000-0005-0000-0000-00000B000000}"/>
    <cellStyle name="Porcentaje" xfId="12" builtinId="5"/>
    <cellStyle name="Porcentaje 2" xfId="13" xr:uid="{00000000-0005-0000-0000-00000D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23</xdr:row>
      <xdr:rowOff>0</xdr:rowOff>
    </xdr:from>
    <xdr:to>
      <xdr:col>5</xdr:col>
      <xdr:colOff>952500</xdr:colOff>
      <xdr:row>25</xdr:row>
      <xdr:rowOff>104775</xdr:rowOff>
    </xdr:to>
    <xdr:pic>
      <xdr:nvPicPr>
        <xdr:cNvPr id="1199" name="Picture 32" descr="BS00561_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562600"/>
          <a:ext cx="6477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5</xdr:row>
      <xdr:rowOff>57150</xdr:rowOff>
    </xdr:from>
    <xdr:to>
      <xdr:col>15</xdr:col>
      <xdr:colOff>533400</xdr:colOff>
      <xdr:row>24</xdr:row>
      <xdr:rowOff>142875</xdr:rowOff>
    </xdr:to>
    <xdr:pic>
      <xdr:nvPicPr>
        <xdr:cNvPr id="1200" name="2 Imagen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2" t="42412" r="36398" b="21379"/>
        <a:stretch>
          <a:fillRect/>
        </a:stretch>
      </xdr:blipFill>
      <xdr:spPr bwMode="auto">
        <a:xfrm>
          <a:off x="8629650" y="2152650"/>
          <a:ext cx="9248775" cy="373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M53"/>
  <sheetViews>
    <sheetView view="pageBreakPreview" topLeftCell="A4" zoomScale="110" zoomScaleNormal="100" zoomScaleSheetLayoutView="110" workbookViewId="0">
      <selection activeCell="G23" sqref="G23"/>
    </sheetView>
  </sheetViews>
  <sheetFormatPr baseColWidth="10" defaultColWidth="16.33203125" defaultRowHeight="13.2"/>
  <cols>
    <col min="1" max="1" width="16.33203125" style="253" customWidth="1"/>
    <col min="2" max="2" width="8.33203125" style="253" customWidth="1"/>
    <col min="3" max="3" width="6.5546875" style="253" customWidth="1"/>
    <col min="4" max="4" width="30.5546875" style="253" customWidth="1"/>
    <col min="5" max="5" width="26" style="253" customWidth="1"/>
    <col min="6" max="6" width="19.6640625" style="253" customWidth="1"/>
    <col min="7" max="7" width="19.5546875" style="253" customWidth="1"/>
    <col min="8" max="9" width="16.33203125" style="253"/>
    <col min="10" max="10" width="19.109375" style="253" customWidth="1"/>
    <col min="11" max="16384" width="16.33203125" style="253"/>
  </cols>
  <sheetData>
    <row r="1" spans="2:10" s="257" customFormat="1">
      <c r="B1" s="357"/>
      <c r="C1" s="358"/>
      <c r="D1" s="358"/>
      <c r="E1" s="358"/>
      <c r="F1" s="358"/>
      <c r="G1" s="359"/>
    </row>
    <row r="2" spans="2:10" s="257" customFormat="1">
      <c r="B2" s="270"/>
      <c r="G2" s="271"/>
    </row>
    <row r="3" spans="2:10" s="257" customFormat="1" ht="21" thickBot="1">
      <c r="B3" s="711"/>
      <c r="C3" s="712"/>
      <c r="D3" s="712"/>
      <c r="E3" s="712"/>
      <c r="F3" s="712"/>
      <c r="G3" s="713"/>
    </row>
    <row r="4" spans="2:10" ht="103.5" customHeight="1" thickBot="1">
      <c r="B4" s="714" t="s">
        <v>327</v>
      </c>
      <c r="C4" s="715"/>
      <c r="D4" s="715"/>
      <c r="E4" s="715"/>
      <c r="F4" s="715"/>
      <c r="G4" s="716"/>
      <c r="H4" s="268"/>
      <c r="I4" s="269"/>
    </row>
    <row r="5" spans="2:10">
      <c r="B5" s="270"/>
      <c r="C5" s="257"/>
      <c r="D5" s="257"/>
      <c r="E5" s="257"/>
      <c r="F5" s="257"/>
      <c r="G5" s="271"/>
      <c r="H5" s="257"/>
    </row>
    <row r="6" spans="2:10" ht="17.399999999999999">
      <c r="B6" s="270"/>
      <c r="C6" s="273" t="s">
        <v>276</v>
      </c>
      <c r="D6" s="274"/>
      <c r="E6" s="273"/>
      <c r="F6" s="257"/>
      <c r="G6" s="271"/>
      <c r="H6" s="257"/>
    </row>
    <row r="7" spans="2:10">
      <c r="B7" s="270"/>
      <c r="C7" s="257"/>
      <c r="D7" s="257"/>
      <c r="E7" s="257"/>
      <c r="F7" s="257"/>
      <c r="G7" s="271"/>
      <c r="I7" s="277"/>
    </row>
    <row r="8" spans="2:10" ht="23.4">
      <c r="B8" s="270"/>
      <c r="C8" s="717" t="s">
        <v>278</v>
      </c>
      <c r="D8" s="717"/>
      <c r="E8" s="717"/>
      <c r="F8" s="717"/>
      <c r="G8" s="718"/>
      <c r="H8" s="278"/>
      <c r="I8" s="277"/>
    </row>
    <row r="9" spans="2:10" ht="15">
      <c r="B9" s="317"/>
      <c r="C9" s="318"/>
      <c r="D9" s="319"/>
      <c r="E9" s="318"/>
      <c r="F9" s="318"/>
      <c r="G9" s="320"/>
      <c r="H9" s="279"/>
      <c r="I9" s="277"/>
    </row>
    <row r="10" spans="2:10" ht="14.4">
      <c r="B10" s="317"/>
      <c r="C10" s="321"/>
      <c r="D10" s="322"/>
      <c r="E10" s="322"/>
      <c r="F10" s="323"/>
      <c r="G10" s="324"/>
      <c r="H10" s="280"/>
      <c r="I10" s="277"/>
    </row>
    <row r="11" spans="2:10">
      <c r="B11" s="360">
        <v>1</v>
      </c>
      <c r="C11" s="325" t="s">
        <v>246</v>
      </c>
      <c r="D11" s="272"/>
      <c r="E11" s="326"/>
      <c r="F11" s="323"/>
      <c r="G11" s="327" t="s">
        <v>14</v>
      </c>
      <c r="H11" s="280"/>
      <c r="I11" s="281"/>
    </row>
    <row r="12" spans="2:10">
      <c r="B12" s="360"/>
      <c r="C12" s="387" t="s">
        <v>324</v>
      </c>
      <c r="D12" s="272" t="s">
        <v>10</v>
      </c>
      <c r="E12" s="326"/>
      <c r="F12" s="323"/>
      <c r="G12" s="330">
        <v>5318836.7799999993</v>
      </c>
      <c r="H12" s="280"/>
      <c r="I12" s="281"/>
    </row>
    <row r="13" spans="2:10" ht="13.8" thickBot="1">
      <c r="B13" s="360"/>
      <c r="C13" s="387" t="s">
        <v>325</v>
      </c>
      <c r="D13" s="272" t="s">
        <v>29</v>
      </c>
      <c r="E13" s="326"/>
      <c r="F13" s="323"/>
      <c r="G13" s="470">
        <v>710521.79166666674</v>
      </c>
      <c r="H13" s="280"/>
      <c r="I13" s="281"/>
    </row>
    <row r="14" spans="2:10" ht="13.8" thickTop="1">
      <c r="B14" s="348"/>
      <c r="C14" s="325"/>
      <c r="D14" s="275" t="s">
        <v>277</v>
      </c>
      <c r="E14" s="329"/>
      <c r="F14" s="323"/>
      <c r="G14" s="327">
        <f>SUM(G12:G13)</f>
        <v>6029358.5716666663</v>
      </c>
      <c r="H14" s="282">
        <f>+L25</f>
        <v>12325539</v>
      </c>
      <c r="I14" s="284"/>
    </row>
    <row r="15" spans="2:10" ht="15">
      <c r="B15" s="348"/>
      <c r="C15" s="272"/>
      <c r="D15" s="285"/>
      <c r="E15" s="285"/>
      <c r="F15" s="286"/>
      <c r="G15" s="316"/>
      <c r="H15" s="257"/>
      <c r="I15" s="276"/>
      <c r="J15" s="287" t="e">
        <f>#REF!/#REF!</f>
        <v>#REF!</v>
      </c>
    </row>
    <row r="16" spans="2:10" ht="15">
      <c r="B16" s="360">
        <v>2</v>
      </c>
      <c r="C16" s="325" t="s">
        <v>326</v>
      </c>
      <c r="D16" s="272"/>
      <c r="E16" s="290"/>
      <c r="F16" s="291"/>
      <c r="G16" s="331"/>
      <c r="H16" s="257"/>
      <c r="J16" s="289"/>
    </row>
    <row r="17" spans="2:13">
      <c r="B17" s="348"/>
      <c r="C17" s="328">
        <v>2.0099999999999998</v>
      </c>
      <c r="D17" s="272" t="s">
        <v>50</v>
      </c>
      <c r="E17" s="329">
        <f>+G17/G12</f>
        <v>6.0552470710209187E-2</v>
      </c>
      <c r="F17" s="272"/>
      <c r="G17" s="330">
        <v>322068.70833333331</v>
      </c>
      <c r="H17" s="257"/>
      <c r="J17" s="287">
        <v>7.3231425952303406E-2</v>
      </c>
    </row>
    <row r="18" spans="2:13">
      <c r="B18" s="317"/>
      <c r="C18" s="328">
        <v>2.02</v>
      </c>
      <c r="D18" s="272" t="s">
        <v>321</v>
      </c>
      <c r="E18" s="329"/>
      <c r="F18" s="272"/>
      <c r="G18" s="330">
        <v>134360.33583333335</v>
      </c>
      <c r="H18" s="257"/>
      <c r="J18" s="287"/>
    </row>
    <row r="19" spans="2:13">
      <c r="B19" s="317"/>
      <c r="C19" s="328">
        <v>2.0299999999999998</v>
      </c>
      <c r="D19" s="272" t="s">
        <v>311</v>
      </c>
      <c r="E19" s="329"/>
      <c r="F19" s="272"/>
      <c r="G19" s="330">
        <v>87252.1</v>
      </c>
      <c r="H19" s="257"/>
      <c r="J19" s="287"/>
    </row>
    <row r="20" spans="2:13">
      <c r="B20" s="317"/>
      <c r="C20" s="328">
        <v>2.04</v>
      </c>
      <c r="D20" s="272" t="s">
        <v>248</v>
      </c>
      <c r="E20" s="329"/>
      <c r="F20" s="272"/>
      <c r="G20" s="330">
        <v>127941.50000000001</v>
      </c>
      <c r="H20" s="257"/>
      <c r="J20" s="287"/>
    </row>
    <row r="21" spans="2:13">
      <c r="B21" s="317"/>
      <c r="C21" s="328">
        <v>2.0499999999999998</v>
      </c>
      <c r="D21" s="272" t="s">
        <v>322</v>
      </c>
      <c r="E21" s="329"/>
      <c r="F21" s="272"/>
      <c r="G21" s="330">
        <v>607907.06000000006</v>
      </c>
      <c r="H21" s="257"/>
      <c r="J21" s="287"/>
      <c r="L21" s="253">
        <v>6673960</v>
      </c>
    </row>
    <row r="22" spans="2:13" ht="15">
      <c r="B22" s="317"/>
      <c r="C22" s="328">
        <v>2.06</v>
      </c>
      <c r="D22" s="272" t="s">
        <v>247</v>
      </c>
      <c r="E22" s="329">
        <f>+G22/G12</f>
        <v>3.674288303065143E-2</v>
      </c>
      <c r="F22" s="291"/>
      <c r="G22" s="330">
        <v>195429.39766666666</v>
      </c>
      <c r="H22" s="362"/>
      <c r="J22" s="287">
        <v>3.22728811367715E-2</v>
      </c>
      <c r="L22" s="253">
        <v>2722981</v>
      </c>
    </row>
    <row r="23" spans="2:13" ht="13.8" thickBot="1">
      <c r="B23" s="317"/>
      <c r="C23" s="328">
        <v>2.0699999999999998</v>
      </c>
      <c r="D23" s="272" t="s">
        <v>100</v>
      </c>
      <c r="E23" s="329">
        <f>+G23/G12</f>
        <v>1.6466554679022631E-2</v>
      </c>
      <c r="F23" s="272"/>
      <c r="G23" s="470">
        <v>87582.916666666657</v>
      </c>
      <c r="H23" s="257"/>
      <c r="J23" s="283"/>
      <c r="L23" s="253">
        <v>1310567</v>
      </c>
    </row>
    <row r="24" spans="2:13" ht="13.8" thickTop="1">
      <c r="B24" s="317"/>
      <c r="C24" s="272"/>
      <c r="D24" s="272"/>
      <c r="E24" s="272"/>
      <c r="F24" s="272"/>
      <c r="G24" s="719">
        <f>SUM(G14:G23)</f>
        <v>7591900.5901666665</v>
      </c>
      <c r="H24" s="257">
        <v>38061073</v>
      </c>
      <c r="I24" s="388">
        <f>+G24-H24</f>
        <v>-30469172.409833334</v>
      </c>
      <c r="L24" s="253">
        <v>1618031</v>
      </c>
    </row>
    <row r="25" spans="2:13" ht="15">
      <c r="B25" s="317"/>
      <c r="C25" s="288"/>
      <c r="D25" s="290" t="s">
        <v>249</v>
      </c>
      <c r="E25" s="290"/>
      <c r="F25" s="291"/>
      <c r="G25" s="719"/>
      <c r="H25" s="257"/>
      <c r="J25" s="292"/>
      <c r="L25" s="253">
        <f>+SUM(L21:L24)</f>
        <v>12325539</v>
      </c>
      <c r="M25" s="253">
        <f>+L25*0.9</f>
        <v>11092985.1</v>
      </c>
    </row>
    <row r="26" spans="2:13" ht="12.75" customHeight="1" thickBot="1">
      <c r="B26" s="293"/>
      <c r="C26" s="294"/>
      <c r="D26" s="294"/>
      <c r="E26" s="294"/>
      <c r="F26" s="294"/>
      <c r="G26" s="295"/>
      <c r="H26" s="296"/>
      <c r="J26" s="292"/>
    </row>
    <row r="27" spans="2:13" ht="12.75" customHeight="1">
      <c r="B27" s="702" t="e">
        <f ca="1">CONCATENATE("SON : ",letra(G24)," NUEVOS SOLES")</f>
        <v>#NAME?</v>
      </c>
      <c r="C27" s="703"/>
      <c r="D27" s="703"/>
      <c r="E27" s="703"/>
      <c r="F27" s="703"/>
      <c r="G27" s="704"/>
      <c r="H27" s="257"/>
    </row>
    <row r="28" spans="2:13" ht="12.75" customHeight="1">
      <c r="B28" s="705"/>
      <c r="C28" s="706"/>
      <c r="D28" s="706"/>
      <c r="E28" s="706"/>
      <c r="F28" s="706"/>
      <c r="G28" s="707"/>
      <c r="H28" s="257"/>
    </row>
    <row r="29" spans="2:13" ht="13.5" customHeight="1" thickBot="1">
      <c r="B29" s="708"/>
      <c r="C29" s="709"/>
      <c r="D29" s="709"/>
      <c r="E29" s="709"/>
      <c r="F29" s="709"/>
      <c r="G29" s="710"/>
      <c r="H29" s="257"/>
    </row>
    <row r="30" spans="2:13">
      <c r="B30" s="270"/>
      <c r="C30" s="257"/>
      <c r="D30" s="257"/>
      <c r="E30" s="257"/>
      <c r="F30" s="257"/>
      <c r="G30" s="271"/>
      <c r="H30" s="257"/>
    </row>
    <row r="31" spans="2:13">
      <c r="B31" s="270"/>
      <c r="C31" s="361"/>
      <c r="D31" s="257"/>
      <c r="E31" s="257"/>
      <c r="F31" s="257"/>
      <c r="G31" s="271">
        <v>25588</v>
      </c>
      <c r="H31" s="253">
        <v>0</v>
      </c>
    </row>
    <row r="32" spans="2:13" ht="13.8" thickBot="1">
      <c r="B32" s="270"/>
      <c r="C32" s="361"/>
      <c r="D32" s="257"/>
      <c r="E32" s="257"/>
      <c r="F32" s="257"/>
      <c r="G32" s="271"/>
      <c r="I32" s="388">
        <v>1530104.744533333</v>
      </c>
    </row>
    <row r="33" spans="2:10">
      <c r="B33" s="702" t="e">
        <f ca="1">CONCATENATE("SON : ",letra(G31)," NUEVOS SOLES")</f>
        <v>#NAME?</v>
      </c>
      <c r="C33" s="703"/>
      <c r="D33" s="703"/>
      <c r="E33" s="703"/>
      <c r="F33" s="703"/>
      <c r="G33" s="704"/>
      <c r="I33" s="388">
        <v>1413009.6345333331</v>
      </c>
    </row>
    <row r="34" spans="2:10">
      <c r="B34" s="705"/>
      <c r="C34" s="706"/>
      <c r="D34" s="706"/>
      <c r="E34" s="706"/>
      <c r="F34" s="706"/>
      <c r="G34" s="707"/>
      <c r="I34" s="388">
        <v>1541895.1303666665</v>
      </c>
    </row>
    <row r="35" spans="2:10" ht="13.8" thickBot="1">
      <c r="B35" s="708"/>
      <c r="C35" s="709"/>
      <c r="D35" s="709"/>
      <c r="E35" s="709"/>
      <c r="F35" s="709"/>
      <c r="G35" s="710"/>
      <c r="I35" s="388">
        <v>1465797.4203666667</v>
      </c>
    </row>
    <row r="36" spans="2:10">
      <c r="I36" s="388">
        <v>1641093.6603666665</v>
      </c>
    </row>
    <row r="37" spans="2:10">
      <c r="G37" s="283"/>
      <c r="H37" s="388">
        <v>8367618.0599999996</v>
      </c>
      <c r="I37" s="388">
        <f>SUM(I32:I36)</f>
        <v>7591900.5901666665</v>
      </c>
    </row>
    <row r="39" spans="2:10">
      <c r="I39" s="388">
        <f>H37-I37</f>
        <v>775717.46983333305</v>
      </c>
      <c r="J39" s="472">
        <f>I39/G24</f>
        <v>0.10217697935060864</v>
      </c>
    </row>
    <row r="40" spans="2:10">
      <c r="G40" s="253">
        <v>78857.67</v>
      </c>
    </row>
    <row r="45" spans="2:10">
      <c r="E45" s="253">
        <v>1097240.69</v>
      </c>
      <c r="F45" s="253">
        <v>954916.60999999987</v>
      </c>
      <c r="G45" s="253">
        <v>1107607.6200000001</v>
      </c>
      <c r="H45" s="253">
        <v>949442.38000000012</v>
      </c>
      <c r="I45" s="253">
        <v>1209629.48</v>
      </c>
      <c r="J45" s="253">
        <f>SUM(E45:I45)</f>
        <v>5318836.7799999993</v>
      </c>
    </row>
    <row r="46" spans="2:10">
      <c r="E46" s="253">
        <v>143496.35833333334</v>
      </c>
      <c r="F46" s="253">
        <v>142771.35833333334</v>
      </c>
      <c r="G46" s="253">
        <v>142771.35833333334</v>
      </c>
      <c r="H46" s="253">
        <v>140596.35833333334</v>
      </c>
      <c r="I46" s="253">
        <v>140886.35833333334</v>
      </c>
      <c r="J46" s="253">
        <f t="shared" ref="J46:J53" si="0">SUM(E46:I46)</f>
        <v>710521.79166666674</v>
      </c>
    </row>
    <row r="47" spans="2:10">
      <c r="E47" s="253">
        <v>65428.741666666669</v>
      </c>
      <c r="F47" s="253">
        <v>64703.741666666669</v>
      </c>
      <c r="G47" s="253">
        <v>64703.741666666669</v>
      </c>
      <c r="H47" s="253">
        <v>63253.741666666661</v>
      </c>
      <c r="I47" s="253">
        <v>63978.741666666661</v>
      </c>
      <c r="J47" s="253">
        <f t="shared" si="0"/>
        <v>322068.70833333331</v>
      </c>
    </row>
    <row r="48" spans="2:10">
      <c r="E48" s="253">
        <v>25505.111666666664</v>
      </c>
      <c r="F48" s="253">
        <v>24146.181666666667</v>
      </c>
      <c r="G48" s="253">
        <v>28378.567500000001</v>
      </c>
      <c r="H48" s="253">
        <v>28165.237500000003</v>
      </c>
      <c r="I48" s="253">
        <v>28165.237500000003</v>
      </c>
      <c r="J48" s="253">
        <f t="shared" si="0"/>
        <v>134360.33583333335</v>
      </c>
    </row>
    <row r="49" spans="5:10">
      <c r="E49" s="253">
        <v>17450.420000000002</v>
      </c>
      <c r="F49" s="253">
        <v>17450.420000000002</v>
      </c>
      <c r="G49" s="253">
        <v>17450.420000000002</v>
      </c>
      <c r="H49" s="253">
        <v>17450.420000000002</v>
      </c>
      <c r="I49" s="253">
        <v>17450.420000000002</v>
      </c>
      <c r="J49" s="253">
        <f t="shared" si="0"/>
        <v>87252.1</v>
      </c>
    </row>
    <row r="50" spans="5:10">
      <c r="E50" s="253">
        <v>25588.300000000003</v>
      </c>
      <c r="F50" s="253">
        <v>25588.300000000003</v>
      </c>
      <c r="G50" s="253">
        <v>25588.300000000003</v>
      </c>
      <c r="H50" s="253">
        <v>25588.300000000003</v>
      </c>
      <c r="I50" s="253">
        <v>25588.300000000003</v>
      </c>
      <c r="J50" s="253">
        <f t="shared" si="0"/>
        <v>127941.50000000001</v>
      </c>
    </row>
    <row r="51" spans="5:10">
      <c r="E51" s="253">
        <v>98792.66</v>
      </c>
      <c r="F51" s="253">
        <v>126830.56</v>
      </c>
      <c r="G51" s="253">
        <v>98792.66</v>
      </c>
      <c r="H51" s="253">
        <v>184698.52000000002</v>
      </c>
      <c r="I51" s="253">
        <v>98792.66</v>
      </c>
      <c r="J51" s="253">
        <f t="shared" si="0"/>
        <v>607907.06000000006</v>
      </c>
    </row>
    <row r="52" spans="5:10">
      <c r="E52" s="253">
        <v>39085.879533333333</v>
      </c>
      <c r="F52" s="253">
        <v>39085.879533333333</v>
      </c>
      <c r="G52" s="253">
        <v>39085.879533333333</v>
      </c>
      <c r="H52" s="253">
        <v>39085.879533333333</v>
      </c>
      <c r="I52" s="253">
        <v>39085.879533333333</v>
      </c>
      <c r="J52" s="253">
        <f t="shared" si="0"/>
        <v>195429.39766666666</v>
      </c>
    </row>
    <row r="53" spans="5:10">
      <c r="E53" s="253">
        <v>17516.583333333332</v>
      </c>
      <c r="F53" s="253">
        <v>17516.583333333332</v>
      </c>
      <c r="G53" s="253">
        <v>17516.583333333332</v>
      </c>
      <c r="H53" s="253">
        <v>17516.583333333332</v>
      </c>
      <c r="I53" s="253">
        <v>17516.583333333332</v>
      </c>
      <c r="J53" s="253">
        <f t="shared" si="0"/>
        <v>87582.916666666657</v>
      </c>
    </row>
  </sheetData>
  <mergeCells count="6">
    <mergeCell ref="B33:G35"/>
    <mergeCell ref="B3:G3"/>
    <mergeCell ref="B4:G4"/>
    <mergeCell ref="C8:G8"/>
    <mergeCell ref="G24:G25"/>
    <mergeCell ref="B27:G29"/>
  </mergeCells>
  <printOptions horizontalCentered="1"/>
  <pageMargins left="0.98425196850393704" right="0.70866141732283472" top="1.9685039370078741" bottom="0.74803149606299213" header="0.31496062992125984" footer="0.31496062992125984"/>
  <pageSetup paperSize="9" scale="72" orientation="portrait" horizontalDpi="4294967292" r:id="rId1"/>
  <headerFooter alignWithMargins="0">
    <oddHeader>&amp;C&amp;G</oddHeader>
  </headerFooter>
  <colBreaks count="1" manualBreakCount="1">
    <brk id="7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1:K30"/>
  <sheetViews>
    <sheetView tabSelected="1" view="pageBreakPreview" zoomScale="110" zoomScaleNormal="100" zoomScaleSheetLayoutView="110" workbookViewId="0">
      <selection activeCell="I3" sqref="I3"/>
    </sheetView>
  </sheetViews>
  <sheetFormatPr baseColWidth="10" defaultColWidth="16.33203125" defaultRowHeight="13.2"/>
  <cols>
    <col min="1" max="1" width="16.33203125" style="253" customWidth="1"/>
    <col min="2" max="2" width="8.33203125" style="253" customWidth="1"/>
    <col min="3" max="3" width="6.5546875" style="253" customWidth="1"/>
    <col min="4" max="4" width="40.88671875" style="253" customWidth="1"/>
    <col min="5" max="5" width="7.88671875" style="253" customWidth="1"/>
    <col min="6" max="6" width="15.6640625" style="253" customWidth="1"/>
    <col min="7" max="7" width="19.5546875" style="253" customWidth="1"/>
    <col min="8" max="8" width="5.6640625" style="253" customWidth="1"/>
    <col min="9" max="10" width="16.33203125" style="253"/>
    <col min="11" max="11" width="28.88671875" style="253" customWidth="1"/>
    <col min="12" max="16384" width="16.33203125" style="253"/>
  </cols>
  <sheetData>
    <row r="1" spans="2:11" s="257" customFormat="1">
      <c r="B1" s="357"/>
      <c r="C1" s="358"/>
      <c r="D1" s="358"/>
      <c r="E1" s="358"/>
      <c r="F1" s="358"/>
      <c r="G1" s="359"/>
    </row>
    <row r="2" spans="2:11" s="257" customFormat="1" ht="21" thickBot="1">
      <c r="B2" s="711"/>
      <c r="C2" s="712"/>
      <c r="D2" s="712"/>
      <c r="E2" s="712"/>
      <c r="F2" s="712"/>
      <c r="G2" s="713"/>
      <c r="H2" s="537"/>
    </row>
    <row r="3" spans="2:11" ht="85.5" customHeight="1" thickBot="1">
      <c r="B3" s="714" t="s">
        <v>882</v>
      </c>
      <c r="C3" s="715"/>
      <c r="D3" s="715"/>
      <c r="E3" s="715"/>
      <c r="F3" s="715"/>
      <c r="G3" s="716"/>
      <c r="H3" s="548"/>
      <c r="J3" s="269"/>
    </row>
    <row r="4" spans="2:11">
      <c r="B4" s="270"/>
      <c r="C4" s="257"/>
      <c r="D4" s="257"/>
      <c r="E4" s="257"/>
      <c r="F4" s="257"/>
      <c r="G4" s="271"/>
      <c r="H4" s="257"/>
      <c r="I4" s="257"/>
    </row>
    <row r="5" spans="2:11">
      <c r="B5" s="270"/>
      <c r="C5" s="257" t="s">
        <v>881</v>
      </c>
      <c r="D5" s="257"/>
      <c r="E5" s="257"/>
      <c r="F5" s="257"/>
      <c r="G5" s="271"/>
      <c r="H5" s="257"/>
      <c r="I5" s="257"/>
      <c r="J5" s="701" t="s">
        <v>330</v>
      </c>
      <c r="K5" s="701" t="s">
        <v>331</v>
      </c>
    </row>
    <row r="6" spans="2:11" ht="16.8">
      <c r="B6" s="270"/>
      <c r="C6" s="361" t="s">
        <v>276</v>
      </c>
      <c r="D6" s="257"/>
      <c r="E6" s="257"/>
      <c r="F6" s="257"/>
      <c r="G6" s="271"/>
      <c r="H6" s="257"/>
      <c r="I6" s="257"/>
      <c r="J6" s="330">
        <v>92807.238161846399</v>
      </c>
      <c r="K6" s="330">
        <v>33444.01300737862</v>
      </c>
    </row>
    <row r="7" spans="2:11" ht="13.8">
      <c r="B7" s="270"/>
      <c r="C7" s="361" t="s">
        <v>337</v>
      </c>
      <c r="D7" s="513"/>
      <c r="E7" s="720">
        <f>G17</f>
        <v>2651196.91</v>
      </c>
      <c r="F7" s="720"/>
      <c r="G7" s="271"/>
      <c r="H7" s="257"/>
      <c r="I7" s="257"/>
      <c r="J7" s="330">
        <v>163395.29015700676</v>
      </c>
      <c r="K7" s="330">
        <v>58881.120886558878</v>
      </c>
    </row>
    <row r="8" spans="2:11">
      <c r="B8" s="270"/>
      <c r="C8" s="361"/>
      <c r="D8" s="257"/>
      <c r="E8" s="257"/>
      <c r="F8" s="257"/>
      <c r="G8" s="271"/>
      <c r="H8" s="257"/>
      <c r="J8" s="330">
        <v>69799.468318853105</v>
      </c>
      <c r="K8" s="330">
        <v>-25152.933893937505</v>
      </c>
    </row>
    <row r="9" spans="2:11">
      <c r="B9" s="270"/>
      <c r="C9" s="257"/>
      <c r="D9" s="257"/>
      <c r="E9" s="257"/>
      <c r="F9" s="257"/>
      <c r="G9" s="271"/>
      <c r="H9" s="257"/>
      <c r="J9" s="277"/>
    </row>
    <row r="10" spans="2:11" ht="23.4">
      <c r="B10" s="270"/>
      <c r="C10" s="717" t="s">
        <v>328</v>
      </c>
      <c r="D10" s="717"/>
      <c r="E10" s="717"/>
      <c r="F10" s="717"/>
      <c r="G10" s="718"/>
      <c r="H10" s="538"/>
      <c r="I10" s="278"/>
      <c r="J10" s="277"/>
    </row>
    <row r="11" spans="2:11" ht="15">
      <c r="B11" s="317"/>
      <c r="C11" s="318"/>
      <c r="D11" s="319"/>
      <c r="E11" s="318"/>
      <c r="F11" s="318"/>
      <c r="G11" s="320"/>
      <c r="H11" s="318"/>
      <c r="I11" s="279"/>
      <c r="J11" s="277">
        <f>J6+J7</f>
        <v>256202.52831885318</v>
      </c>
    </row>
    <row r="12" spans="2:11" ht="14.4">
      <c r="B12" s="317"/>
      <c r="C12" s="321"/>
      <c r="D12" s="322"/>
      <c r="E12" s="322"/>
      <c r="F12" s="323"/>
      <c r="G12" s="324"/>
      <c r="H12" s="549"/>
      <c r="I12" s="280"/>
      <c r="J12" s="277">
        <f>J11-J8</f>
        <v>186403.06000000006</v>
      </c>
    </row>
    <row r="13" spans="2:11">
      <c r="B13" s="360" t="s">
        <v>870</v>
      </c>
      <c r="C13" s="325" t="s">
        <v>246</v>
      </c>
      <c r="D13" s="272"/>
      <c r="E13" s="326"/>
      <c r="F13" s="323"/>
      <c r="G13" s="327" t="s">
        <v>14</v>
      </c>
      <c r="H13" s="539"/>
      <c r="I13" s="280"/>
      <c r="J13" s="281"/>
    </row>
    <row r="14" spans="2:11">
      <c r="B14" s="360"/>
      <c r="C14" s="473" t="s">
        <v>940</v>
      </c>
      <c r="D14" s="272" t="s">
        <v>937</v>
      </c>
      <c r="E14" s="326"/>
      <c r="F14" s="323"/>
      <c r="G14" s="330">
        <v>1346669.61</v>
      </c>
      <c r="H14" s="550"/>
      <c r="I14" s="541">
        <f>+G14/J15</f>
        <v>0.36753935684936156</v>
      </c>
      <c r="J14" s="542"/>
      <c r="K14" s="543"/>
    </row>
    <row r="15" spans="2:11">
      <c r="B15" s="360"/>
      <c r="C15" s="473" t="s">
        <v>942</v>
      </c>
      <c r="D15" s="272" t="s">
        <v>938</v>
      </c>
      <c r="E15" s="326"/>
      <c r="F15" s="323"/>
      <c r="G15" s="330">
        <v>2317345.1</v>
      </c>
      <c r="H15" s="550"/>
      <c r="I15" s="544">
        <f>+G15/J15</f>
        <v>0.63246064315063844</v>
      </c>
      <c r="J15" s="545">
        <f>+G14+G15</f>
        <v>3664014.71</v>
      </c>
      <c r="K15" s="542">
        <v>1012817.8</v>
      </c>
    </row>
    <row r="16" spans="2:11">
      <c r="B16" s="360"/>
      <c r="C16" s="473" t="s">
        <v>941</v>
      </c>
      <c r="D16" s="523" t="s">
        <v>939</v>
      </c>
      <c r="E16" s="524"/>
      <c r="F16" s="525"/>
      <c r="G16" s="330">
        <v>-1012817.8</v>
      </c>
      <c r="H16" s="551"/>
      <c r="I16" s="543"/>
      <c r="J16" s="546"/>
      <c r="K16" s="542"/>
    </row>
    <row r="17" spans="2:11">
      <c r="B17" s="360"/>
      <c r="C17" s="473" t="s">
        <v>329</v>
      </c>
      <c r="D17" s="526" t="s">
        <v>10</v>
      </c>
      <c r="E17" s="524"/>
      <c r="F17" s="525"/>
      <c r="G17" s="527">
        <f>+J15-K15</f>
        <v>2651196.91</v>
      </c>
      <c r="H17" s="552"/>
      <c r="I17" s="543"/>
      <c r="J17" s="546"/>
      <c r="K17" s="542"/>
    </row>
    <row r="18" spans="2:11">
      <c r="B18" s="360"/>
      <c r="C18" s="473" t="s">
        <v>330</v>
      </c>
      <c r="D18" s="526" t="s">
        <v>351</v>
      </c>
      <c r="E18" s="528">
        <f>+K18</f>
        <v>7.0309021294084104E-2</v>
      </c>
      <c r="F18" s="529" t="s">
        <v>329</v>
      </c>
      <c r="G18" s="530">
        <f>+G.General!H310</f>
        <v>186403.06</v>
      </c>
      <c r="H18" s="554"/>
      <c r="I18" s="555">
        <f>+G18*I14</f>
        <v>68510.460787152959</v>
      </c>
      <c r="J18" s="541">
        <f>+G14*K18</f>
        <v>94683.022285585947</v>
      </c>
      <c r="K18" s="547">
        <f>+G.General!N311</f>
        <v>7.0309021294084104E-2</v>
      </c>
    </row>
    <row r="19" spans="2:11" ht="15.6" customHeight="1">
      <c r="B19" s="360"/>
      <c r="C19" s="473" t="s">
        <v>331</v>
      </c>
      <c r="D19" s="526" t="s">
        <v>352</v>
      </c>
      <c r="E19" s="528">
        <f>+K19</f>
        <v>2.5336556385772188E-2</v>
      </c>
      <c r="F19" s="529" t="s">
        <v>329</v>
      </c>
      <c r="G19" s="530">
        <f>+'G. SUPERVISION'!H224</f>
        <v>67172.2</v>
      </c>
      <c r="H19" s="556"/>
      <c r="I19" s="555">
        <f>+G18*I15</f>
        <v>117892.59921284704</v>
      </c>
      <c r="J19" s="541">
        <f>+K18*G15</f>
        <v>162930.26598164145</v>
      </c>
      <c r="K19" s="547">
        <f>+'G. SUPERVISION'!L225</f>
        <v>2.5336556385772188E-2</v>
      </c>
    </row>
    <row r="20" spans="2:11">
      <c r="B20" s="348"/>
      <c r="C20" s="325" t="s">
        <v>336</v>
      </c>
      <c r="D20" s="531" t="s">
        <v>332</v>
      </c>
      <c r="E20" s="532"/>
      <c r="F20" s="525"/>
      <c r="G20" s="527">
        <f>SUM(G17:G19)</f>
        <v>2904772.1700000004</v>
      </c>
      <c r="H20" s="556"/>
      <c r="I20" s="540">
        <f>+G19*I14</f>
        <v>24688.427186156685</v>
      </c>
      <c r="J20" s="257"/>
    </row>
    <row r="21" spans="2:11" ht="13.8" customHeight="1">
      <c r="B21" s="360"/>
      <c r="C21" s="325" t="s">
        <v>326</v>
      </c>
      <c r="D21" s="523"/>
      <c r="E21" s="533"/>
      <c r="F21" s="534"/>
      <c r="G21" s="535"/>
      <c r="H21" s="557"/>
      <c r="I21" s="558">
        <f>+G19*I15</f>
        <v>42483.772813843316</v>
      </c>
      <c r="K21" s="289"/>
    </row>
    <row r="22" spans="2:11" ht="13.8" customHeight="1">
      <c r="B22" s="360"/>
      <c r="C22" s="473" t="s">
        <v>954</v>
      </c>
      <c r="D22" s="526" t="s">
        <v>321</v>
      </c>
      <c r="E22" s="528">
        <f>'GESTION DE PROYECTO'!K162</f>
        <v>8.7302379965432299E-3</v>
      </c>
      <c r="F22" s="529" t="s">
        <v>329</v>
      </c>
      <c r="G22" s="530">
        <f>'GESTION DE PROYECTO'!H161</f>
        <v>23145.58</v>
      </c>
      <c r="H22" s="557"/>
      <c r="I22" s="558"/>
      <c r="K22" s="289"/>
    </row>
    <row r="23" spans="2:11" ht="13.5" customHeight="1">
      <c r="B23" s="360"/>
      <c r="C23" s="561" t="s">
        <v>953</v>
      </c>
      <c r="D23" s="523"/>
      <c r="E23" s="523"/>
      <c r="F23" s="523"/>
      <c r="G23" s="550">
        <v>1058615.2199999997</v>
      </c>
      <c r="H23" s="553"/>
      <c r="I23" s="257"/>
      <c r="K23" s="287"/>
    </row>
    <row r="24" spans="2:11" ht="15.6" customHeight="1">
      <c r="B24" s="317"/>
      <c r="C24" s="559" t="s">
        <v>333</v>
      </c>
      <c r="D24" s="560" t="s">
        <v>338</v>
      </c>
      <c r="E24" s="533"/>
      <c r="F24" s="534"/>
      <c r="G24" s="562">
        <f>SUM(G20)+G23+G22</f>
        <v>3986532.97</v>
      </c>
      <c r="H24" s="557"/>
      <c r="I24" s="558" t="e">
        <f>+#REF!*I14</f>
        <v>#REF!</v>
      </c>
      <c r="K24" s="287"/>
    </row>
    <row r="25" spans="2:11" ht="15">
      <c r="B25" s="360"/>
      <c r="C25" s="325"/>
      <c r="D25" s="272"/>
      <c r="E25" s="290"/>
      <c r="F25" s="291"/>
      <c r="G25" s="331"/>
      <c r="H25" s="557"/>
      <c r="I25" s="362" t="e">
        <f>+#REF!*I15</f>
        <v>#REF!</v>
      </c>
      <c r="K25" s="287"/>
    </row>
    <row r="26" spans="2:11" ht="15">
      <c r="B26" s="360"/>
      <c r="C26" s="325" t="s">
        <v>971</v>
      </c>
      <c r="D26" s="531" t="s">
        <v>972</v>
      </c>
      <c r="E26" s="533"/>
      <c r="F26" s="534"/>
      <c r="G26" s="527">
        <v>79730.66</v>
      </c>
      <c r="H26" s="557"/>
      <c r="I26" s="362"/>
      <c r="K26" s="287"/>
    </row>
    <row r="27" spans="2:11" ht="24.6" customHeight="1" thickBot="1">
      <c r="B27" s="360"/>
      <c r="C27" s="559" t="s">
        <v>333</v>
      </c>
      <c r="D27" s="560" t="s">
        <v>338</v>
      </c>
      <c r="E27" s="533"/>
      <c r="F27" s="534"/>
      <c r="G27" s="562">
        <f>G24+G26</f>
        <v>4066263.6300000004</v>
      </c>
      <c r="H27" s="557"/>
      <c r="I27" s="362"/>
      <c r="K27" s="287"/>
    </row>
    <row r="28" spans="2:11" ht="12.75" customHeight="1">
      <c r="B28" s="702" t="s">
        <v>973</v>
      </c>
      <c r="C28" s="703"/>
      <c r="D28" s="703"/>
      <c r="E28" s="703"/>
      <c r="F28" s="703"/>
      <c r="G28" s="704"/>
      <c r="H28" s="536"/>
      <c r="I28" s="257"/>
    </row>
    <row r="29" spans="2:11" ht="12.75" customHeight="1">
      <c r="B29" s="705"/>
      <c r="C29" s="706"/>
      <c r="D29" s="706"/>
      <c r="E29" s="706"/>
      <c r="F29" s="706"/>
      <c r="G29" s="707"/>
      <c r="H29" s="536"/>
      <c r="I29" s="257"/>
    </row>
    <row r="30" spans="2:11" ht="13.5" customHeight="1" thickBot="1">
      <c r="B30" s="708"/>
      <c r="C30" s="709"/>
      <c r="D30" s="709"/>
      <c r="E30" s="709"/>
      <c r="F30" s="709"/>
      <c r="G30" s="710"/>
      <c r="H30" s="536"/>
      <c r="I30" s="257"/>
    </row>
  </sheetData>
  <mergeCells count="5">
    <mergeCell ref="B3:G3"/>
    <mergeCell ref="C10:G10"/>
    <mergeCell ref="B28:G30"/>
    <mergeCell ref="B2:G2"/>
    <mergeCell ref="E7:F7"/>
  </mergeCells>
  <printOptions horizontalCentered="1"/>
  <pageMargins left="0.70866141732283472" right="0.62992125984251968" top="1.9685039370078741" bottom="0.74803149606299213" header="0.31496062992125984" footer="0.31496062992125984"/>
  <pageSetup paperSize="9" scale="80" orientation="portrait" r:id="rId1"/>
  <headerFooter alignWithMargins="0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729" t="s">
        <v>222</v>
      </c>
      <c r="B1" s="729"/>
      <c r="C1" s="729"/>
      <c r="D1" s="729"/>
      <c r="E1" s="729"/>
      <c r="F1" s="729"/>
      <c r="G1" s="729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78</v>
      </c>
      <c r="C9" s="730" t="e">
        <f>#REF!</f>
        <v>#REF!</v>
      </c>
      <c r="D9" s="730"/>
      <c r="E9" s="730"/>
      <c r="F9" s="730"/>
      <c r="G9" s="730"/>
    </row>
    <row r="10" spans="1:7" ht="13.8">
      <c r="A10" s="22"/>
      <c r="B10" s="6"/>
      <c r="C10" s="730"/>
      <c r="D10" s="730"/>
      <c r="E10" s="730"/>
      <c r="F10" s="730"/>
      <c r="G10" s="730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731" t="s">
        <v>24</v>
      </c>
      <c r="D13" s="731"/>
      <c r="E13" s="731"/>
      <c r="F13" s="731"/>
      <c r="G13" s="129" t="s">
        <v>236</v>
      </c>
    </row>
    <row r="14" spans="1:7">
      <c r="A14" s="102"/>
      <c r="B14" s="111" t="e">
        <f>#REF!</f>
        <v>#REF!</v>
      </c>
      <c r="C14" s="112" t="s">
        <v>105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106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107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108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732" t="s">
        <v>224</v>
      </c>
      <c r="C19" s="733"/>
      <c r="D19" s="733"/>
      <c r="E19" s="733"/>
      <c r="F19" s="733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734" t="s">
        <v>28</v>
      </c>
      <c r="B23" s="735"/>
      <c r="C23" s="735"/>
      <c r="D23" s="735"/>
      <c r="E23" s="735"/>
      <c r="F23" s="735"/>
      <c r="G23" s="735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223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235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94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12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19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234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722" t="s">
        <v>3</v>
      </c>
      <c r="C38" s="723"/>
      <c r="D38" s="723"/>
      <c r="E38" s="724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725" t="s">
        <v>223</v>
      </c>
      <c r="B41" s="725"/>
      <c r="C41" s="725"/>
      <c r="D41" s="725"/>
      <c r="E41" s="725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225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160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11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12</v>
      </c>
      <c r="B49" s="39" t="s">
        <v>13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30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31</v>
      </c>
      <c r="C53" s="43" t="s">
        <v>32</v>
      </c>
      <c r="D53" s="43" t="s">
        <v>33</v>
      </c>
      <c r="E53" s="43" t="s">
        <v>14</v>
      </c>
      <c r="F53" s="43" t="s">
        <v>4</v>
      </c>
      <c r="G53" s="32"/>
    </row>
    <row r="54" spans="1:7">
      <c r="A54" s="40"/>
      <c r="B54" s="62" t="s">
        <v>219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218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726" t="s">
        <v>3</v>
      </c>
      <c r="C56" s="726"/>
      <c r="D56" s="726"/>
      <c r="E56" s="726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16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12</v>
      </c>
      <c r="B61" s="39" t="s">
        <v>101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30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31</v>
      </c>
      <c r="C65" s="43" t="s">
        <v>32</v>
      </c>
      <c r="D65" s="43" t="s">
        <v>33</v>
      </c>
      <c r="E65" s="43" t="s">
        <v>14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728" t="s">
        <v>3</v>
      </c>
      <c r="C68" s="728"/>
      <c r="D68" s="728"/>
      <c r="E68" s="728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15</v>
      </c>
      <c r="B71" s="39" t="s">
        <v>57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30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31</v>
      </c>
      <c r="C75" s="43" t="s">
        <v>32</v>
      </c>
      <c r="D75" s="43" t="s">
        <v>33</v>
      </c>
      <c r="E75" s="43" t="s">
        <v>14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727" t="s">
        <v>3</v>
      </c>
      <c r="C78" s="727"/>
      <c r="D78" s="727"/>
      <c r="E78" s="727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17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12</v>
      </c>
      <c r="B82" s="39" t="s">
        <v>104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30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31</v>
      </c>
      <c r="C86" s="43" t="s">
        <v>32</v>
      </c>
      <c r="D86" s="43" t="s">
        <v>33</v>
      </c>
      <c r="E86" s="43" t="s">
        <v>14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721" t="s">
        <v>3</v>
      </c>
      <c r="C89" s="721"/>
      <c r="D89" s="721"/>
      <c r="E89" s="721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15</v>
      </c>
      <c r="B91" s="39" t="s">
        <v>103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30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31</v>
      </c>
      <c r="C95" s="43" t="s">
        <v>32</v>
      </c>
      <c r="D95" s="43" t="s">
        <v>33</v>
      </c>
      <c r="E95" s="43" t="s">
        <v>14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721" t="s">
        <v>3</v>
      </c>
      <c r="C98" s="721"/>
      <c r="D98" s="721"/>
      <c r="E98" s="721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77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102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30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31</v>
      </c>
      <c r="C106" s="43" t="s">
        <v>32</v>
      </c>
      <c r="D106" s="43" t="s">
        <v>33</v>
      </c>
      <c r="E106" s="43" t="s">
        <v>14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726" t="s">
        <v>3</v>
      </c>
      <c r="C109" s="726"/>
      <c r="D109" s="726"/>
      <c r="E109" s="726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161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26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18</v>
      </c>
      <c r="C115" s="76" t="s">
        <v>2</v>
      </c>
      <c r="D115" s="76" t="s">
        <v>19</v>
      </c>
      <c r="E115" s="76" t="s">
        <v>5</v>
      </c>
      <c r="F115" s="76" t="s">
        <v>4</v>
      </c>
      <c r="G115" s="63"/>
    </row>
    <row r="116" spans="1:7">
      <c r="A116" s="11"/>
      <c r="B116" s="61" t="s">
        <v>86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76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727" t="s">
        <v>3</v>
      </c>
      <c r="C118" s="727"/>
      <c r="D118" s="727"/>
      <c r="E118" s="727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96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18</v>
      </c>
      <c r="C123" s="76" t="s">
        <v>2</v>
      </c>
      <c r="D123" s="76" t="s">
        <v>19</v>
      </c>
      <c r="E123" s="76" t="s">
        <v>5</v>
      </c>
      <c r="F123" s="76" t="s">
        <v>4</v>
      </c>
      <c r="G123" s="22"/>
    </row>
    <row r="124" spans="1:7">
      <c r="A124" s="73"/>
      <c r="B124" s="61" t="s">
        <v>120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113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727" t="s">
        <v>3</v>
      </c>
      <c r="C127" s="727"/>
      <c r="D127" s="727"/>
      <c r="E127" s="727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19</v>
      </c>
      <c r="E131" s="43" t="s">
        <v>5</v>
      </c>
      <c r="F131" s="43" t="s">
        <v>4</v>
      </c>
      <c r="G131" s="26"/>
    </row>
    <row r="132" spans="1:7">
      <c r="A132" s="16"/>
      <c r="B132" s="14" t="s">
        <v>73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71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66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87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69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72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60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59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88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70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62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67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92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63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64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75</v>
      </c>
      <c r="C150" s="56" t="s">
        <v>56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65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68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53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727" t="s">
        <v>3</v>
      </c>
      <c r="C154" s="727"/>
      <c r="D154" s="727"/>
      <c r="E154" s="727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93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19</v>
      </c>
      <c r="E158" s="43" t="s">
        <v>5</v>
      </c>
      <c r="F158" s="43" t="s">
        <v>4</v>
      </c>
      <c r="G158" s="26"/>
    </row>
    <row r="159" spans="1:10">
      <c r="A159" s="38"/>
      <c r="B159" s="150" t="s">
        <v>91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90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80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722" t="s">
        <v>3</v>
      </c>
      <c r="C162" s="723"/>
      <c r="D162" s="723"/>
      <c r="E162" s="724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162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94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12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19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115</v>
      </c>
      <c r="C172" s="13" t="s">
        <v>128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97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221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722" t="s">
        <v>3</v>
      </c>
      <c r="C175" s="723"/>
      <c r="D175" s="723"/>
      <c r="E175" s="724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725" t="s">
        <v>226</v>
      </c>
      <c r="B178" s="725"/>
      <c r="C178" s="725"/>
      <c r="D178" s="725"/>
      <c r="E178" s="725"/>
      <c r="F178" s="34" t="s">
        <v>0</v>
      </c>
      <c r="G178" s="97">
        <f>+G165+G111+G45</f>
        <v>0</v>
      </c>
    </row>
    <row r="180" spans="1:7" ht="17.399999999999999">
      <c r="B180" s="148" t="s">
        <v>224</v>
      </c>
      <c r="F180" s="34" t="s">
        <v>0</v>
      </c>
      <c r="G180" s="97">
        <f>+G19</f>
        <v>0</v>
      </c>
    </row>
  </sheetData>
  <mergeCells count="19">
    <mergeCell ref="A1:G1"/>
    <mergeCell ref="C9:G10"/>
    <mergeCell ref="C13:F13"/>
    <mergeCell ref="B19:F19"/>
    <mergeCell ref="A23:G23"/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2">
    <tabColor indexed="43"/>
  </sheetPr>
  <dimension ref="A1:Z599"/>
  <sheetViews>
    <sheetView view="pageBreakPreview" topLeftCell="A66" zoomScale="110" zoomScaleNormal="85" zoomScaleSheetLayoutView="110" zoomScalePageLayoutView="75" workbookViewId="0">
      <selection activeCell="B28" sqref="B28"/>
    </sheetView>
  </sheetViews>
  <sheetFormatPr baseColWidth="10" defaultColWidth="11.44140625" defaultRowHeight="13.2"/>
  <cols>
    <col min="1" max="1" width="6.44140625" style="394" customWidth="1"/>
    <col min="2" max="2" width="24.109375" style="395" customWidth="1"/>
    <col min="3" max="3" width="15.88671875" style="395" customWidth="1"/>
    <col min="4" max="4" width="8.44140625" style="395" customWidth="1"/>
    <col min="5" max="5" width="9.44140625" style="396" customWidth="1"/>
    <col min="6" max="6" width="12.5546875" style="485" customWidth="1"/>
    <col min="7" max="7" width="13" style="395" customWidth="1"/>
    <col min="8" max="8" width="17.33203125" style="395" customWidth="1"/>
    <col min="9" max="9" width="5.109375" style="161" customWidth="1"/>
    <col min="10" max="10" width="15.44140625" style="161" customWidth="1"/>
    <col min="11" max="22" width="11.44140625" style="161"/>
    <col min="23" max="23" width="11.88671875" style="161" bestFit="1" customWidth="1"/>
    <col min="24" max="16384" width="11.44140625" style="161"/>
  </cols>
  <sheetData>
    <row r="1" spans="1:8" ht="21" customHeight="1"/>
    <row r="2" spans="1:8" ht="21" customHeight="1"/>
    <row r="3" spans="1:8" ht="27" customHeight="1">
      <c r="A3" s="744" t="s">
        <v>335</v>
      </c>
      <c r="B3" s="744"/>
      <c r="C3" s="744"/>
      <c r="D3" s="744"/>
      <c r="E3" s="744"/>
      <c r="F3" s="744"/>
      <c r="G3" s="744"/>
      <c r="H3" s="744"/>
    </row>
    <row r="4" spans="1:8" ht="18" customHeight="1">
      <c r="A4" s="397"/>
      <c r="B4" s="398"/>
      <c r="C4" s="398"/>
      <c r="D4" s="398"/>
      <c r="E4" s="399"/>
      <c r="F4" s="486"/>
      <c r="G4" s="398"/>
      <c r="H4" s="398"/>
    </row>
    <row r="5" spans="1:8" ht="18" customHeight="1">
      <c r="B5" s="400"/>
      <c r="C5" s="401"/>
      <c r="D5" s="401"/>
      <c r="E5" s="399"/>
      <c r="F5" s="486"/>
      <c r="G5" s="398"/>
    </row>
    <row r="6" spans="1:8" ht="18" customHeight="1">
      <c r="B6" s="477" t="s">
        <v>22</v>
      </c>
      <c r="C6" s="402" t="e">
        <f>+#REF!</f>
        <v>#REF!</v>
      </c>
      <c r="D6" s="402"/>
      <c r="E6" s="398"/>
      <c r="F6" s="486"/>
      <c r="G6" s="398"/>
      <c r="H6" s="398"/>
    </row>
    <row r="7" spans="1:8" ht="18" customHeight="1">
      <c r="B7" s="477" t="s">
        <v>46</v>
      </c>
      <c r="C7" s="402" t="e">
        <f>+#REF!</f>
        <v>#REF!</v>
      </c>
      <c r="D7" s="402"/>
      <c r="E7" s="395"/>
      <c r="H7" s="402" t="s">
        <v>1</v>
      </c>
    </row>
    <row r="8" spans="1:8" ht="18" customHeight="1">
      <c r="B8" s="477" t="s">
        <v>353</v>
      </c>
      <c r="C8" s="402" t="e">
        <f>+#REF!</f>
        <v>#REF!</v>
      </c>
      <c r="D8" s="402"/>
      <c r="E8" s="395"/>
      <c r="H8" s="402"/>
    </row>
    <row r="9" spans="1:8" ht="18" customHeight="1">
      <c r="B9" s="477" t="s">
        <v>354</v>
      </c>
      <c r="C9" s="402" t="e">
        <f>+#REF!</f>
        <v>#REF!</v>
      </c>
      <c r="D9" s="402"/>
      <c r="E9" s="395"/>
    </row>
    <row r="10" spans="1:8" ht="35.25" customHeight="1">
      <c r="B10" s="477" t="s">
        <v>355</v>
      </c>
      <c r="C10" s="402" t="e">
        <f>+#REF!</f>
        <v>#REF!</v>
      </c>
      <c r="D10" s="402"/>
      <c r="E10" s="395"/>
    </row>
    <row r="11" spans="1:8" ht="18" customHeight="1">
      <c r="B11" s="400" t="s">
        <v>78</v>
      </c>
      <c r="C11" s="736" t="e">
        <f>+#REF!</f>
        <v>#REF!</v>
      </c>
      <c r="D11" s="736"/>
      <c r="E11" s="736"/>
      <c r="F11" s="736"/>
      <c r="G11" s="736"/>
      <c r="H11" s="736"/>
    </row>
    <row r="12" spans="1:8" ht="18" customHeight="1">
      <c r="B12" s="400"/>
      <c r="C12" s="736"/>
      <c r="D12" s="736"/>
      <c r="E12" s="736"/>
      <c r="F12" s="736"/>
      <c r="G12" s="736"/>
      <c r="H12" s="736"/>
    </row>
    <row r="13" spans="1:8" ht="18" customHeight="1" thickBot="1">
      <c r="B13" s="400"/>
      <c r="C13" s="403"/>
      <c r="D13" s="403"/>
      <c r="E13" s="403"/>
      <c r="F13" s="487"/>
      <c r="G13" s="403"/>
      <c r="H13" s="403"/>
    </row>
    <row r="14" spans="1:8" s="168" customFormat="1" ht="20.25" customHeight="1" thickBot="1">
      <c r="A14" s="404"/>
      <c r="B14" s="405" t="s">
        <v>23</v>
      </c>
      <c r="C14" s="745" t="s">
        <v>24</v>
      </c>
      <c r="D14" s="745"/>
      <c r="E14" s="745"/>
      <c r="F14" s="745"/>
      <c r="G14" s="745"/>
      <c r="H14" s="406" t="s">
        <v>111</v>
      </c>
    </row>
    <row r="15" spans="1:8" s="168" customFormat="1" ht="20.25" customHeight="1">
      <c r="A15" s="404"/>
      <c r="B15" s="407" t="s">
        <v>340</v>
      </c>
      <c r="C15" s="408" t="s">
        <v>105</v>
      </c>
      <c r="D15" s="408"/>
      <c r="E15" s="408"/>
      <c r="F15" s="488"/>
      <c r="G15" s="409"/>
      <c r="H15" s="497">
        <f>+H28</f>
        <v>1116607.42</v>
      </c>
    </row>
    <row r="16" spans="1:8" s="168" customFormat="1" ht="20.25" customHeight="1">
      <c r="A16" s="404"/>
      <c r="B16" s="407" t="s">
        <v>341</v>
      </c>
      <c r="C16" s="410" t="s">
        <v>106</v>
      </c>
      <c r="D16" s="410"/>
      <c r="E16" s="410"/>
      <c r="F16" s="489"/>
      <c r="G16" s="411"/>
      <c r="H16" s="498">
        <f>H45</f>
        <v>1904229.21</v>
      </c>
    </row>
    <row r="17" spans="1:11" s="168" customFormat="1" ht="20.25" customHeight="1">
      <c r="A17" s="404"/>
      <c r="B17" s="407" t="s">
        <v>342</v>
      </c>
      <c r="C17" s="412" t="s">
        <v>107</v>
      </c>
      <c r="D17" s="412"/>
      <c r="E17" s="412"/>
      <c r="F17" s="489"/>
      <c r="G17" s="411"/>
      <c r="H17" s="498">
        <v>0</v>
      </c>
    </row>
    <row r="18" spans="1:11" s="168" customFormat="1" ht="20.25" customHeight="1">
      <c r="A18" s="404"/>
      <c r="B18" s="407" t="s">
        <v>343</v>
      </c>
      <c r="C18" s="410" t="s">
        <v>108</v>
      </c>
      <c r="D18" s="410"/>
      <c r="E18" s="410"/>
      <c r="F18" s="489"/>
      <c r="G18" s="411"/>
      <c r="H18" s="498">
        <v>0</v>
      </c>
    </row>
    <row r="19" spans="1:11" s="168" customFormat="1" ht="20.25" customHeight="1" thickBot="1">
      <c r="A19" s="404"/>
      <c r="B19" s="746" t="s">
        <v>51</v>
      </c>
      <c r="C19" s="747"/>
      <c r="D19" s="747"/>
      <c r="E19" s="747"/>
      <c r="F19" s="747"/>
      <c r="G19" s="747"/>
      <c r="H19" s="413">
        <f>SUM(H15:H18)</f>
        <v>3020836.63</v>
      </c>
      <c r="I19" s="178"/>
      <c r="J19" s="179">
        <v>3020836.63</v>
      </c>
      <c r="K19" s="178">
        <f>+H19-J19</f>
        <v>0</v>
      </c>
    </row>
    <row r="20" spans="1:11" ht="18" customHeight="1">
      <c r="B20" s="400"/>
      <c r="C20" s="414"/>
      <c r="D20" s="414"/>
      <c r="E20" s="415"/>
    </row>
    <row r="21" spans="1:11" ht="18" customHeight="1">
      <c r="B21" s="416"/>
      <c r="C21" s="416"/>
      <c r="D21" s="416"/>
      <c r="E21" s="416"/>
      <c r="F21" s="490"/>
      <c r="G21" s="417"/>
      <c r="H21" s="418"/>
    </row>
    <row r="22" spans="1:11" ht="18" customHeight="1">
      <c r="B22" s="416"/>
      <c r="C22" s="416"/>
      <c r="D22" s="416"/>
      <c r="E22" s="416"/>
      <c r="F22" s="490"/>
      <c r="G22" s="417"/>
      <c r="H22" s="418"/>
    </row>
    <row r="23" spans="1:11" ht="18" customHeight="1">
      <c r="A23" s="419"/>
      <c r="B23" s="419"/>
      <c r="C23" s="420"/>
      <c r="D23" s="420"/>
      <c r="E23" s="421"/>
      <c r="F23" s="491"/>
      <c r="G23" s="422"/>
    </row>
    <row r="24" spans="1:11" ht="27" customHeight="1">
      <c r="A24" s="743" t="s">
        <v>28</v>
      </c>
      <c r="B24" s="748"/>
      <c r="C24" s="748"/>
      <c r="D24" s="748"/>
      <c r="E24" s="748"/>
      <c r="F24" s="748"/>
      <c r="G24" s="748"/>
      <c r="H24" s="748"/>
    </row>
    <row r="25" spans="1:11" ht="20.25" customHeight="1">
      <c r="A25" s="423"/>
      <c r="B25" s="424"/>
      <c r="C25" s="425"/>
      <c r="D25" s="425"/>
      <c r="E25" s="426"/>
      <c r="F25" s="492"/>
      <c r="G25" s="424"/>
      <c r="H25" s="424"/>
    </row>
    <row r="26" spans="1:11" ht="27" customHeight="1">
      <c r="A26" s="743" t="s">
        <v>10</v>
      </c>
      <c r="B26" s="743"/>
      <c r="C26" s="743"/>
      <c r="D26" s="743"/>
      <c r="E26" s="743"/>
      <c r="F26" s="743"/>
      <c r="G26" s="743"/>
      <c r="H26" s="743"/>
    </row>
    <row r="27" spans="1:11" ht="12.75" customHeight="1">
      <c r="A27" s="397"/>
      <c r="B27" s="397"/>
      <c r="C27" s="427"/>
      <c r="D27" s="427"/>
      <c r="E27" s="428"/>
      <c r="F27" s="453"/>
      <c r="G27" s="397"/>
      <c r="H27" s="397"/>
    </row>
    <row r="28" spans="1:11" s="168" customFormat="1" ht="15">
      <c r="A28" s="429" t="s">
        <v>339</v>
      </c>
      <c r="B28" s="430"/>
      <c r="C28" s="431"/>
      <c r="D28" s="431"/>
      <c r="E28" s="431"/>
      <c r="F28" s="432"/>
      <c r="G28" s="432" t="s">
        <v>0</v>
      </c>
      <c r="H28" s="433">
        <f>ROUND(H30,2)</f>
        <v>1116607.42</v>
      </c>
      <c r="I28" s="187"/>
    </row>
    <row r="29" spans="1:11" s="189" customFormat="1" ht="15">
      <c r="A29" s="434"/>
      <c r="B29" s="435"/>
      <c r="C29" s="436"/>
      <c r="D29" s="436"/>
      <c r="E29" s="436"/>
      <c r="F29" s="437"/>
      <c r="G29" s="437"/>
      <c r="H29" s="438"/>
      <c r="I29" s="262"/>
    </row>
    <row r="30" spans="1:11" ht="16.5" customHeight="1">
      <c r="A30" s="439" t="s">
        <v>12</v>
      </c>
      <c r="B30" s="440" t="s">
        <v>11</v>
      </c>
      <c r="C30" s="441"/>
      <c r="D30" s="441"/>
      <c r="E30" s="442"/>
      <c r="F30" s="443"/>
      <c r="G30" s="443" t="s">
        <v>0</v>
      </c>
      <c r="H30" s="444">
        <f>+G41</f>
        <v>1116607.415303</v>
      </c>
    </row>
    <row r="31" spans="1:11" ht="12.75" customHeight="1">
      <c r="A31" s="445"/>
      <c r="B31" s="446"/>
      <c r="C31" s="447"/>
      <c r="D31" s="447"/>
      <c r="E31" s="448"/>
      <c r="F31" s="467"/>
      <c r="G31" s="447"/>
      <c r="H31" s="447"/>
    </row>
    <row r="32" spans="1:11" ht="12.75" customHeight="1">
      <c r="A32" s="449">
        <v>1.01</v>
      </c>
      <c r="B32" s="450" t="s">
        <v>13</v>
      </c>
      <c r="C32" s="447"/>
      <c r="D32" s="447"/>
      <c r="E32" s="448"/>
      <c r="F32" s="467"/>
      <c r="G32" s="451" t="s">
        <v>0</v>
      </c>
      <c r="H32" s="452">
        <f>+G41</f>
        <v>1116607.415303</v>
      </c>
    </row>
    <row r="33" spans="1:10" ht="12.75" customHeight="1">
      <c r="A33" s="453"/>
      <c r="B33" s="420"/>
      <c r="C33" s="447"/>
      <c r="D33" s="447"/>
      <c r="E33" s="448"/>
      <c r="F33" s="467"/>
      <c r="G33" s="447"/>
      <c r="H33" s="447"/>
    </row>
    <row r="34" spans="1:10" ht="12.75" customHeight="1">
      <c r="A34" s="397"/>
      <c r="B34" s="450" t="s">
        <v>30</v>
      </c>
      <c r="C34" s="420"/>
      <c r="D34" s="420"/>
      <c r="E34" s="454"/>
      <c r="F34" s="493"/>
      <c r="G34" s="420"/>
      <c r="H34" s="447"/>
    </row>
    <row r="35" spans="1:10" ht="12.75" customHeight="1">
      <c r="A35" s="397"/>
      <c r="B35" s="450"/>
      <c r="C35" s="420"/>
      <c r="D35" s="420"/>
      <c r="E35" s="454"/>
      <c r="F35" s="493"/>
      <c r="G35" s="420"/>
      <c r="H35" s="447"/>
    </row>
    <row r="36" spans="1:10" ht="12.75" customHeight="1">
      <c r="A36" s="455"/>
      <c r="B36" s="749" t="s">
        <v>31</v>
      </c>
      <c r="C36" s="750"/>
      <c r="D36" s="456" t="s">
        <v>2</v>
      </c>
      <c r="E36" s="456" t="s">
        <v>315</v>
      </c>
      <c r="F36" s="471" t="s">
        <v>310</v>
      </c>
      <c r="G36" s="456" t="s">
        <v>4</v>
      </c>
      <c r="H36" s="447"/>
    </row>
    <row r="37" spans="1:10" ht="15.75" customHeight="1">
      <c r="A37" s="457"/>
      <c r="B37" s="742" t="s">
        <v>237</v>
      </c>
      <c r="C37" s="742"/>
      <c r="D37" s="458" t="s">
        <v>316</v>
      </c>
      <c r="E37" s="459">
        <v>128.804</v>
      </c>
      <c r="F37" s="458">
        <v>17.03</v>
      </c>
      <c r="G37" s="460">
        <f>E37*F37</f>
        <v>2193.5321200000003</v>
      </c>
      <c r="J37" s="195"/>
    </row>
    <row r="38" spans="1:10" ht="15.75" customHeight="1">
      <c r="A38" s="457"/>
      <c r="B38" s="742" t="s">
        <v>233</v>
      </c>
      <c r="C38" s="742"/>
      <c r="D38" s="458" t="s">
        <v>316</v>
      </c>
      <c r="E38" s="459">
        <v>22149.553599999999</v>
      </c>
      <c r="F38" s="458">
        <v>21.01</v>
      </c>
      <c r="G38" s="460">
        <f>E38*F38</f>
        <v>465362.12113600003</v>
      </c>
      <c r="J38" s="195"/>
    </row>
    <row r="39" spans="1:10" ht="15.75" customHeight="1">
      <c r="A39" s="457"/>
      <c r="B39" s="742" t="s">
        <v>98</v>
      </c>
      <c r="C39" s="742"/>
      <c r="D39" s="458" t="s">
        <v>316</v>
      </c>
      <c r="E39" s="459">
        <v>9367.7443000000003</v>
      </c>
      <c r="F39" s="458">
        <v>17.03</v>
      </c>
      <c r="G39" s="460">
        <f>E39*F39</f>
        <v>159532.685429</v>
      </c>
      <c r="J39" s="195"/>
    </row>
    <row r="40" spans="1:10" ht="15.75" customHeight="1">
      <c r="A40" s="457"/>
      <c r="B40" s="742" t="s">
        <v>99</v>
      </c>
      <c r="C40" s="742"/>
      <c r="D40" s="458" t="s">
        <v>316</v>
      </c>
      <c r="E40" s="459">
        <v>31911.2827</v>
      </c>
      <c r="F40" s="458">
        <v>15.34</v>
      </c>
      <c r="G40" s="460">
        <f>E40*F40</f>
        <v>489519.07661799999</v>
      </c>
      <c r="J40" s="195"/>
    </row>
    <row r="41" spans="1:10" ht="12.75" customHeight="1">
      <c r="B41" s="740" t="s">
        <v>3</v>
      </c>
      <c r="C41" s="740"/>
      <c r="D41" s="740"/>
      <c r="E41" s="740"/>
      <c r="F41" s="740"/>
      <c r="G41" s="461">
        <f>SUM(G37:G40)</f>
        <v>1116607.415303</v>
      </c>
      <c r="H41" s="420"/>
    </row>
    <row r="42" spans="1:10" ht="12.75" customHeight="1">
      <c r="A42" s="397"/>
      <c r="B42" s="447"/>
      <c r="C42" s="447"/>
      <c r="D42" s="447"/>
      <c r="E42" s="448"/>
      <c r="F42" s="467"/>
      <c r="G42" s="447"/>
      <c r="H42" s="447"/>
    </row>
    <row r="43" spans="1:10" ht="12.75" customHeight="1">
      <c r="A43" s="445"/>
      <c r="B43" s="446"/>
      <c r="C43" s="447"/>
      <c r="D43" s="447"/>
      <c r="E43" s="448"/>
      <c r="F43" s="467"/>
      <c r="G43" s="447"/>
      <c r="H43" s="447"/>
    </row>
    <row r="44" spans="1:10" ht="15" customHeight="1">
      <c r="A44" s="397"/>
      <c r="B44" s="447"/>
      <c r="C44" s="447"/>
      <c r="D44" s="447"/>
      <c r="E44" s="448"/>
      <c r="F44" s="467"/>
      <c r="G44" s="447"/>
      <c r="H44" s="447"/>
    </row>
    <row r="45" spans="1:10" s="168" customFormat="1" ht="15">
      <c r="A45" s="462" t="s">
        <v>344</v>
      </c>
      <c r="B45" s="463"/>
      <c r="C45" s="431"/>
      <c r="D45" s="431"/>
      <c r="E45" s="431"/>
      <c r="F45" s="432"/>
      <c r="G45" s="432" t="s">
        <v>0</v>
      </c>
      <c r="H45" s="433">
        <f>ROUND((H47+H553),2)</f>
        <v>1904229.21</v>
      </c>
      <c r="I45" s="187"/>
    </row>
    <row r="46" spans="1:10" s="168" customFormat="1" ht="15">
      <c r="A46" s="464"/>
      <c r="B46" s="465"/>
      <c r="C46" s="436"/>
      <c r="D46" s="436"/>
      <c r="E46" s="436"/>
      <c r="F46" s="437"/>
      <c r="G46" s="437"/>
      <c r="H46" s="438"/>
      <c r="I46" s="187"/>
    </row>
    <row r="47" spans="1:10" s="168" customFormat="1" ht="15">
      <c r="A47" s="341" t="s">
        <v>12</v>
      </c>
      <c r="B47" s="342" t="s">
        <v>317</v>
      </c>
      <c r="C47" s="343"/>
      <c r="D47" s="343"/>
      <c r="E47" s="344"/>
      <c r="F47" s="346"/>
      <c r="G47" s="346" t="s">
        <v>0</v>
      </c>
      <c r="H47" s="347">
        <f>G550</f>
        <v>1786005.15</v>
      </c>
      <c r="I47" s="187"/>
    </row>
    <row r="48" spans="1:10" s="168" customFormat="1">
      <c r="A48" s="466"/>
      <c r="B48" s="450"/>
      <c r="C48" s="447"/>
      <c r="D48" s="447"/>
      <c r="E48" s="448"/>
      <c r="F48" s="468"/>
      <c r="G48" s="468"/>
      <c r="H48" s="446"/>
      <c r="I48" s="187"/>
    </row>
    <row r="49" spans="1:26" s="168" customFormat="1" ht="13.5" customHeight="1">
      <c r="A49" s="466"/>
      <c r="B49" s="741" t="s">
        <v>18</v>
      </c>
      <c r="C49" s="741"/>
      <c r="D49" s="456" t="s">
        <v>2</v>
      </c>
      <c r="E49" s="456" t="s">
        <v>315</v>
      </c>
      <c r="F49" s="471" t="s">
        <v>5</v>
      </c>
      <c r="G49" s="456" t="s">
        <v>3</v>
      </c>
      <c r="H49" s="446"/>
      <c r="I49" s="187"/>
    </row>
    <row r="50" spans="1:26" s="168" customFormat="1" ht="13.5" customHeight="1">
      <c r="A50" s="466"/>
      <c r="B50" s="737" t="str">
        <f>+J50</f>
        <v>ALAMBRE NEGRO RECOCIDO # 16</v>
      </c>
      <c r="C50" s="738"/>
      <c r="D50" s="484" t="str">
        <f>+N50</f>
        <v>kg</v>
      </c>
      <c r="E50" s="478">
        <f>+P50</f>
        <v>3007.6691999999998</v>
      </c>
      <c r="F50" s="458">
        <f>+R50</f>
        <v>4.5</v>
      </c>
      <c r="G50" s="458">
        <f>+U50</f>
        <v>13534.51</v>
      </c>
      <c r="H50" s="446"/>
      <c r="I50" s="187"/>
      <c r="J50" s="754" t="s">
        <v>356</v>
      </c>
      <c r="K50" s="754"/>
      <c r="L50" s="754"/>
      <c r="M50" s="754"/>
      <c r="N50" s="480" t="s">
        <v>109</v>
      </c>
      <c r="O50" s="481"/>
      <c r="P50" s="755">
        <v>3007.6691999999998</v>
      </c>
      <c r="Q50" s="755"/>
      <c r="R50" s="756">
        <v>4.5</v>
      </c>
      <c r="S50" s="756"/>
      <c r="T50" s="756"/>
      <c r="U50" s="756">
        <v>13534.51</v>
      </c>
      <c r="V50" s="756"/>
      <c r="W50" s="481"/>
      <c r="X50" s="756">
        <v>13534.5</v>
      </c>
      <c r="Y50" s="756"/>
      <c r="Z50" s="756"/>
    </row>
    <row r="51" spans="1:26" s="168" customFormat="1" ht="13.5" customHeight="1">
      <c r="A51" s="466"/>
      <c r="B51" s="737" t="str">
        <f t="shared" ref="B51:B62" si="0">+J51</f>
        <v>ALAMBRE NEGRO RECOCIDO # 8</v>
      </c>
      <c r="C51" s="738"/>
      <c r="D51" s="484" t="str">
        <f t="shared" ref="D51:D81" si="1">+N51</f>
        <v>kg</v>
      </c>
      <c r="E51" s="478">
        <f t="shared" ref="E51:E81" si="2">+P51</f>
        <v>2152.6037999999999</v>
      </c>
      <c r="F51" s="458">
        <f t="shared" ref="F51:F81" si="3">+R51</f>
        <v>4.5</v>
      </c>
      <c r="G51" s="458">
        <f t="shared" ref="G51:G81" si="4">+U51</f>
        <v>9686.7199999999993</v>
      </c>
      <c r="H51" s="446"/>
      <c r="I51" s="187"/>
      <c r="J51" s="754" t="s">
        <v>357</v>
      </c>
      <c r="K51" s="754"/>
      <c r="L51" s="754"/>
      <c r="M51" s="754"/>
      <c r="N51" s="480" t="s">
        <v>109</v>
      </c>
      <c r="O51" s="481"/>
      <c r="P51" s="755">
        <v>2152.6037999999999</v>
      </c>
      <c r="Q51" s="755"/>
      <c r="R51" s="756">
        <v>4.5</v>
      </c>
      <c r="S51" s="756"/>
      <c r="T51" s="756"/>
      <c r="U51" s="756">
        <v>9686.7199999999993</v>
      </c>
      <c r="V51" s="756"/>
      <c r="W51" s="481"/>
      <c r="X51" s="756">
        <v>9690.9500000000007</v>
      </c>
      <c r="Y51" s="756"/>
      <c r="Z51" s="756"/>
    </row>
    <row r="52" spans="1:26" s="168" customFormat="1" ht="13.5" customHeight="1">
      <c r="A52" s="466"/>
      <c r="B52" s="737" t="str">
        <f t="shared" si="0"/>
        <v>CLAVOS PARA MADERA C/C 1 1/2 "</v>
      </c>
      <c r="C52" s="738"/>
      <c r="D52" s="484" t="str">
        <f t="shared" si="1"/>
        <v>kg</v>
      </c>
      <c r="E52" s="478">
        <f t="shared" si="2"/>
        <v>10.92</v>
      </c>
      <c r="F52" s="458">
        <f t="shared" si="3"/>
        <v>4.5</v>
      </c>
      <c r="G52" s="458">
        <f t="shared" si="4"/>
        <v>49.14</v>
      </c>
      <c r="H52" s="446"/>
      <c r="I52" s="187"/>
      <c r="J52" s="754" t="s">
        <v>358</v>
      </c>
      <c r="K52" s="754"/>
      <c r="L52" s="754"/>
      <c r="M52" s="754"/>
      <c r="N52" s="480" t="s">
        <v>109</v>
      </c>
      <c r="O52" s="481"/>
      <c r="P52" s="755">
        <v>10.92</v>
      </c>
      <c r="Q52" s="755"/>
      <c r="R52" s="756">
        <v>4.5</v>
      </c>
      <c r="S52" s="756"/>
      <c r="T52" s="756"/>
      <c r="U52" s="756">
        <v>49.14</v>
      </c>
      <c r="V52" s="756"/>
      <c r="W52" s="481"/>
      <c r="X52" s="756">
        <v>49.14</v>
      </c>
      <c r="Y52" s="756"/>
      <c r="Z52" s="756"/>
    </row>
    <row r="53" spans="1:26" s="168" customFormat="1" ht="13.5" customHeight="1">
      <c r="A53" s="466"/>
      <c r="B53" s="737" t="str">
        <f t="shared" si="0"/>
        <v>CLAVOS PARA MADERA C/C 2"</v>
      </c>
      <c r="C53" s="738"/>
      <c r="D53" s="484" t="str">
        <f t="shared" si="1"/>
        <v>kg</v>
      </c>
      <c r="E53" s="478">
        <f t="shared" si="2"/>
        <v>4.4512</v>
      </c>
      <c r="F53" s="458">
        <f t="shared" si="3"/>
        <v>4.5</v>
      </c>
      <c r="G53" s="458">
        <f t="shared" si="4"/>
        <v>20.03</v>
      </c>
      <c r="H53" s="446"/>
      <c r="I53" s="187"/>
      <c r="J53" s="754" t="s">
        <v>359</v>
      </c>
      <c r="K53" s="754"/>
      <c r="L53" s="754"/>
      <c r="M53" s="754"/>
      <c r="N53" s="480" t="s">
        <v>109</v>
      </c>
      <c r="O53" s="481"/>
      <c r="P53" s="755">
        <v>4.4512</v>
      </c>
      <c r="Q53" s="755"/>
      <c r="R53" s="756">
        <v>4.5</v>
      </c>
      <c r="S53" s="756"/>
      <c r="T53" s="756"/>
      <c r="U53" s="756">
        <v>20.03</v>
      </c>
      <c r="V53" s="756"/>
      <c r="W53" s="481"/>
      <c r="X53" s="756">
        <v>20.03</v>
      </c>
      <c r="Y53" s="756"/>
      <c r="Z53" s="756"/>
    </row>
    <row r="54" spans="1:26" s="168" customFormat="1" ht="13.5" customHeight="1">
      <c r="A54" s="466"/>
      <c r="B54" s="737" t="str">
        <f t="shared" si="0"/>
        <v>CLAVOS PARA MADERA C/C 3"</v>
      </c>
      <c r="C54" s="738"/>
      <c r="D54" s="484" t="str">
        <f t="shared" si="1"/>
        <v>kg</v>
      </c>
      <c r="E54" s="478">
        <f t="shared" si="2"/>
        <v>1726.6129999999998</v>
      </c>
      <c r="F54" s="458">
        <f t="shared" si="3"/>
        <v>4.5</v>
      </c>
      <c r="G54" s="458">
        <f t="shared" si="4"/>
        <v>7769.76</v>
      </c>
      <c r="H54" s="446"/>
      <c r="I54" s="187"/>
      <c r="J54" s="754" t="s">
        <v>360</v>
      </c>
      <c r="K54" s="754"/>
      <c r="L54" s="754"/>
      <c r="M54" s="754"/>
      <c r="N54" s="480" t="s">
        <v>109</v>
      </c>
      <c r="O54" s="481"/>
      <c r="P54" s="755">
        <v>1726.6129999999998</v>
      </c>
      <c r="Q54" s="755"/>
      <c r="R54" s="756">
        <v>4.5</v>
      </c>
      <c r="S54" s="756"/>
      <c r="T54" s="756"/>
      <c r="U54" s="756">
        <v>7769.76</v>
      </c>
      <c r="V54" s="756"/>
      <c r="W54" s="481"/>
      <c r="X54" s="756">
        <v>7829.25</v>
      </c>
      <c r="Y54" s="756"/>
      <c r="Z54" s="756"/>
    </row>
    <row r="55" spans="1:26" s="168" customFormat="1" ht="13.5" customHeight="1">
      <c r="A55" s="466"/>
      <c r="B55" s="737" t="str">
        <f t="shared" si="0"/>
        <v>CLAVOS PARA MADERA C/C 3/4"</v>
      </c>
      <c r="C55" s="738"/>
      <c r="D55" s="484" t="str">
        <f t="shared" si="1"/>
        <v>kg</v>
      </c>
      <c r="E55" s="478">
        <f t="shared" si="2"/>
        <v>13.562799999999999</v>
      </c>
      <c r="F55" s="458">
        <f t="shared" si="3"/>
        <v>4.5</v>
      </c>
      <c r="G55" s="458">
        <f t="shared" si="4"/>
        <v>61.03</v>
      </c>
      <c r="H55" s="446"/>
      <c r="I55" s="187"/>
      <c r="J55" s="754" t="s">
        <v>361</v>
      </c>
      <c r="K55" s="754"/>
      <c r="L55" s="754"/>
      <c r="M55" s="754"/>
      <c r="N55" s="480" t="s">
        <v>109</v>
      </c>
      <c r="O55" s="481"/>
      <c r="P55" s="755">
        <v>13.562799999999999</v>
      </c>
      <c r="Q55" s="755"/>
      <c r="R55" s="756">
        <v>4.5</v>
      </c>
      <c r="S55" s="756"/>
      <c r="T55" s="756"/>
      <c r="U55" s="756">
        <v>61.03</v>
      </c>
      <c r="V55" s="756"/>
      <c r="W55" s="481"/>
      <c r="X55" s="756">
        <v>61.02</v>
      </c>
      <c r="Y55" s="756"/>
      <c r="Z55" s="756"/>
    </row>
    <row r="56" spans="1:26" s="168" customFormat="1" ht="13.5" customHeight="1">
      <c r="A56" s="466"/>
      <c r="B56" s="737" t="str">
        <f t="shared" si="0"/>
        <v>PERNO DE 1/2"x3" CON TUERCA</v>
      </c>
      <c r="C56" s="738"/>
      <c r="D56" s="484" t="str">
        <f t="shared" si="1"/>
        <v>und</v>
      </c>
      <c r="E56" s="478">
        <f t="shared" si="2"/>
        <v>6</v>
      </c>
      <c r="F56" s="458">
        <f t="shared" si="3"/>
        <v>1.5</v>
      </c>
      <c r="G56" s="458">
        <f t="shared" si="4"/>
        <v>9</v>
      </c>
      <c r="H56" s="446"/>
      <c r="I56" s="187"/>
      <c r="J56" s="754" t="s">
        <v>362</v>
      </c>
      <c r="K56" s="754"/>
      <c r="L56" s="754"/>
      <c r="M56" s="754"/>
      <c r="N56" s="480" t="s">
        <v>117</v>
      </c>
      <c r="O56" s="481"/>
      <c r="P56" s="755">
        <v>6</v>
      </c>
      <c r="Q56" s="755"/>
      <c r="R56" s="756">
        <v>1.5</v>
      </c>
      <c r="S56" s="756"/>
      <c r="T56" s="756"/>
      <c r="U56" s="756">
        <v>9</v>
      </c>
      <c r="V56" s="756"/>
      <c r="W56" s="481"/>
      <c r="X56" s="756">
        <v>9</v>
      </c>
      <c r="Y56" s="756"/>
      <c r="Z56" s="756"/>
    </row>
    <row r="57" spans="1:26" s="168" customFormat="1" ht="13.5" customHeight="1">
      <c r="A57" s="466"/>
      <c r="B57" s="737" t="str">
        <f t="shared" si="0"/>
        <v>GRASS</v>
      </c>
      <c r="C57" s="738"/>
      <c r="D57" s="484" t="str">
        <f t="shared" si="1"/>
        <v>m2</v>
      </c>
      <c r="E57" s="478">
        <f t="shared" si="2"/>
        <v>317.43599999999998</v>
      </c>
      <c r="F57" s="458">
        <f t="shared" si="3"/>
        <v>9</v>
      </c>
      <c r="G57" s="458">
        <f t="shared" si="4"/>
        <v>2856.92</v>
      </c>
      <c r="H57" s="446"/>
      <c r="I57" s="187"/>
      <c r="J57" s="754" t="s">
        <v>363</v>
      </c>
      <c r="K57" s="754"/>
      <c r="L57" s="754"/>
      <c r="M57" s="754"/>
      <c r="N57" s="480" t="s">
        <v>826</v>
      </c>
      <c r="O57" s="481"/>
      <c r="P57" s="755">
        <v>317.43599999999998</v>
      </c>
      <c r="Q57" s="755"/>
      <c r="R57" s="756">
        <v>9</v>
      </c>
      <c r="S57" s="756"/>
      <c r="T57" s="756"/>
      <c r="U57" s="756">
        <v>2856.92</v>
      </c>
      <c r="V57" s="756"/>
      <c r="W57" s="481"/>
      <c r="X57" s="756">
        <v>2856.92</v>
      </c>
      <c r="Y57" s="756"/>
      <c r="Z57" s="756"/>
    </row>
    <row r="58" spans="1:26" s="168" customFormat="1" ht="13.5" customHeight="1">
      <c r="A58" s="466"/>
      <c r="B58" s="737" t="str">
        <f t="shared" si="0"/>
        <v>REJILLA C/PERFIL 1" X 3/8" + L 1"</v>
      </c>
      <c r="C58" s="738"/>
      <c r="D58" s="484" t="str">
        <f t="shared" si="1"/>
        <v>m</v>
      </c>
      <c r="E58" s="478">
        <f t="shared" si="2"/>
        <v>203.9709</v>
      </c>
      <c r="F58" s="458">
        <f t="shared" si="3"/>
        <v>120</v>
      </c>
      <c r="G58" s="458">
        <f t="shared" si="4"/>
        <v>24476.510000000002</v>
      </c>
      <c r="H58" s="446"/>
      <c r="I58" s="187"/>
      <c r="J58" s="754" t="s">
        <v>364</v>
      </c>
      <c r="K58" s="754"/>
      <c r="L58" s="754"/>
      <c r="M58" s="754"/>
      <c r="N58" s="480" t="s">
        <v>827</v>
      </c>
      <c r="O58" s="481"/>
      <c r="P58" s="755">
        <v>203.9709</v>
      </c>
      <c r="Q58" s="755"/>
      <c r="R58" s="756">
        <v>120</v>
      </c>
      <c r="S58" s="756"/>
      <c r="T58" s="756"/>
      <c r="U58" s="756">
        <v>24476.510000000002</v>
      </c>
      <c r="V58" s="756"/>
      <c r="W58" s="481"/>
      <c r="X58" s="756">
        <v>24476.510000000002</v>
      </c>
      <c r="Y58" s="756"/>
      <c r="Z58" s="756"/>
    </row>
    <row r="59" spans="1:26" s="168" customFormat="1" ht="13.5" customHeight="1">
      <c r="A59" s="466"/>
      <c r="B59" s="737" t="str">
        <f t="shared" si="0"/>
        <v>CORDEL</v>
      </c>
      <c r="C59" s="738"/>
      <c r="D59" s="484" t="str">
        <f t="shared" si="1"/>
        <v>m</v>
      </c>
      <c r="E59" s="478">
        <f t="shared" si="2"/>
        <v>825.98940000000005</v>
      </c>
      <c r="F59" s="458">
        <f t="shared" si="3"/>
        <v>0.2</v>
      </c>
      <c r="G59" s="458">
        <f t="shared" si="4"/>
        <v>165.20000000000002</v>
      </c>
      <c r="H59" s="446"/>
      <c r="I59" s="187"/>
      <c r="J59" s="754" t="s">
        <v>365</v>
      </c>
      <c r="K59" s="754"/>
      <c r="L59" s="754"/>
      <c r="M59" s="754"/>
      <c r="N59" s="480" t="s">
        <v>827</v>
      </c>
      <c r="O59" s="481"/>
      <c r="P59" s="755">
        <v>825.98940000000005</v>
      </c>
      <c r="Q59" s="755"/>
      <c r="R59" s="756">
        <v>0.2</v>
      </c>
      <c r="S59" s="756"/>
      <c r="T59" s="756"/>
      <c r="U59" s="756">
        <v>165.20000000000002</v>
      </c>
      <c r="V59" s="756"/>
      <c r="W59" s="481"/>
      <c r="X59" s="756">
        <v>171.05</v>
      </c>
      <c r="Y59" s="756"/>
      <c r="Z59" s="756"/>
    </row>
    <row r="60" spans="1:26" s="168" customFormat="1" ht="13.5" customHeight="1">
      <c r="A60" s="466"/>
      <c r="B60" s="737" t="str">
        <f t="shared" si="0"/>
        <v>CLAVO FULMINANTE VERDE CALIBRE 22 RAMSET CW</v>
      </c>
      <c r="C60" s="738"/>
      <c r="D60" s="484" t="str">
        <f t="shared" si="1"/>
        <v>und</v>
      </c>
      <c r="E60" s="478">
        <f t="shared" si="2"/>
        <v>23.400000000000002</v>
      </c>
      <c r="F60" s="458">
        <f t="shared" si="3"/>
        <v>0.2</v>
      </c>
      <c r="G60" s="458">
        <f t="shared" si="4"/>
        <v>4.68</v>
      </c>
      <c r="H60" s="446"/>
      <c r="I60" s="187"/>
      <c r="J60" s="753" t="s">
        <v>366</v>
      </c>
      <c r="K60" s="753"/>
      <c r="L60" s="753"/>
      <c r="M60" s="753"/>
      <c r="N60" s="480" t="s">
        <v>117</v>
      </c>
      <c r="O60" s="481"/>
      <c r="P60" s="755">
        <v>23.400000000000002</v>
      </c>
      <c r="Q60" s="755"/>
      <c r="R60" s="756">
        <v>0.2</v>
      </c>
      <c r="S60" s="756"/>
      <c r="T60" s="756"/>
      <c r="U60" s="756">
        <v>4.68</v>
      </c>
      <c r="V60" s="756"/>
      <c r="W60" s="481"/>
      <c r="X60" s="756">
        <v>4.68</v>
      </c>
      <c r="Y60" s="756"/>
      <c r="Z60" s="756"/>
    </row>
    <row r="61" spans="1:26" s="168" customFormat="1" ht="13.5" customHeight="1">
      <c r="A61" s="466"/>
      <c r="B61" s="737" t="str">
        <f t="shared" si="0"/>
        <v>CLAVOS PARA CALAMINA</v>
      </c>
      <c r="C61" s="738"/>
      <c r="D61" s="484" t="str">
        <f t="shared" si="1"/>
        <v>kg</v>
      </c>
      <c r="E61" s="478">
        <f t="shared" si="2"/>
        <v>7.5</v>
      </c>
      <c r="F61" s="458">
        <f t="shared" si="3"/>
        <v>4.5</v>
      </c>
      <c r="G61" s="458">
        <f t="shared" si="4"/>
        <v>33.75</v>
      </c>
      <c r="H61" s="446"/>
      <c r="I61" s="187"/>
      <c r="J61" s="754" t="s">
        <v>367</v>
      </c>
      <c r="K61" s="754"/>
      <c r="L61" s="754"/>
      <c r="M61" s="754"/>
      <c r="N61" s="480" t="s">
        <v>109</v>
      </c>
      <c r="O61" s="481"/>
      <c r="P61" s="755">
        <v>7.5</v>
      </c>
      <c r="Q61" s="755"/>
      <c r="R61" s="756">
        <v>4.5</v>
      </c>
      <c r="S61" s="756"/>
      <c r="T61" s="756"/>
      <c r="U61" s="756">
        <v>33.75</v>
      </c>
      <c r="V61" s="756"/>
      <c r="W61" s="481"/>
      <c r="X61" s="756">
        <v>34.200000000000003</v>
      </c>
      <c r="Y61" s="756"/>
      <c r="Z61" s="756"/>
    </row>
    <row r="62" spans="1:26" s="168" customFormat="1" ht="13.5" customHeight="1">
      <c r="A62" s="466"/>
      <c r="B62" s="737" t="str">
        <f t="shared" si="0"/>
        <v>PERNOS DE 3/4" X 16" CON TUERCA Y HUACHA</v>
      </c>
      <c r="C62" s="738"/>
      <c r="D62" s="484" t="str">
        <f t="shared" si="1"/>
        <v>pza</v>
      </c>
      <c r="E62" s="478">
        <f t="shared" si="2"/>
        <v>212</v>
      </c>
      <c r="F62" s="458">
        <f t="shared" si="3"/>
        <v>15</v>
      </c>
      <c r="G62" s="458">
        <f t="shared" si="4"/>
        <v>3180</v>
      </c>
      <c r="H62" s="446"/>
      <c r="I62" s="187"/>
      <c r="J62" s="753" t="s">
        <v>368</v>
      </c>
      <c r="K62" s="753"/>
      <c r="L62" s="753"/>
      <c r="M62" s="753"/>
      <c r="N62" s="480" t="s">
        <v>110</v>
      </c>
      <c r="O62" s="481"/>
      <c r="P62" s="755">
        <v>212</v>
      </c>
      <c r="Q62" s="755"/>
      <c r="R62" s="756">
        <v>15</v>
      </c>
      <c r="S62" s="756"/>
      <c r="T62" s="756"/>
      <c r="U62" s="756">
        <v>3180</v>
      </c>
      <c r="V62" s="756"/>
      <c r="W62" s="481"/>
      <c r="X62" s="756">
        <v>3180</v>
      </c>
      <c r="Y62" s="756"/>
      <c r="Z62" s="756"/>
    </row>
    <row r="63" spans="1:26" s="168" customFormat="1" ht="13.5" customHeight="1">
      <c r="A63" s="466"/>
      <c r="B63" s="737" t="str">
        <f t="shared" ref="B63:B71" si="5">+J63</f>
        <v>PERNOS EXPANSORES N°8</v>
      </c>
      <c r="C63" s="738"/>
      <c r="D63" s="484" t="str">
        <f t="shared" si="1"/>
        <v>und</v>
      </c>
      <c r="E63" s="478">
        <f t="shared" si="2"/>
        <v>4</v>
      </c>
      <c r="F63" s="458">
        <f t="shared" si="3"/>
        <v>1.5</v>
      </c>
      <c r="G63" s="458">
        <f t="shared" si="4"/>
        <v>6</v>
      </c>
      <c r="H63" s="446"/>
      <c r="I63" s="187"/>
      <c r="J63" s="754" t="s">
        <v>369</v>
      </c>
      <c r="K63" s="754"/>
      <c r="L63" s="754"/>
      <c r="M63" s="754"/>
      <c r="N63" s="480" t="s">
        <v>117</v>
      </c>
      <c r="O63" s="481"/>
      <c r="P63" s="755">
        <v>4</v>
      </c>
      <c r="Q63" s="755"/>
      <c r="R63" s="756">
        <v>1.5</v>
      </c>
      <c r="S63" s="756"/>
      <c r="T63" s="756"/>
      <c r="U63" s="756">
        <v>6</v>
      </c>
      <c r="V63" s="756"/>
      <c r="W63" s="481"/>
      <c r="X63" s="756">
        <v>6</v>
      </c>
      <c r="Y63" s="756"/>
      <c r="Z63" s="756"/>
    </row>
    <row r="64" spans="1:26" s="168" customFormat="1" ht="13.5" customHeight="1">
      <c r="A64" s="466"/>
      <c r="B64" s="737" t="str">
        <f t="shared" si="5"/>
        <v>BARANDA METALICA S/DISEÑO INC. PINTURA ESMALTE</v>
      </c>
      <c r="C64" s="738"/>
      <c r="D64" s="484" t="str">
        <f t="shared" si="1"/>
        <v>m</v>
      </c>
      <c r="E64" s="478">
        <f t="shared" si="2"/>
        <v>84.08</v>
      </c>
      <c r="F64" s="458">
        <f t="shared" si="3"/>
        <v>120</v>
      </c>
      <c r="G64" s="458">
        <f t="shared" si="4"/>
        <v>10089.6</v>
      </c>
      <c r="H64" s="446"/>
      <c r="I64" s="187"/>
      <c r="J64" s="753" t="s">
        <v>370</v>
      </c>
      <c r="K64" s="753"/>
      <c r="L64" s="753"/>
      <c r="M64" s="753"/>
      <c r="N64" s="480" t="s">
        <v>827</v>
      </c>
      <c r="O64" s="481"/>
      <c r="P64" s="755">
        <v>84.08</v>
      </c>
      <c r="Q64" s="755"/>
      <c r="R64" s="756">
        <v>120</v>
      </c>
      <c r="S64" s="756"/>
      <c r="T64" s="756"/>
      <c r="U64" s="756">
        <v>10089.6</v>
      </c>
      <c r="V64" s="756"/>
      <c r="W64" s="481"/>
      <c r="X64" s="756">
        <v>10089.6</v>
      </c>
      <c r="Y64" s="756"/>
      <c r="Z64" s="756"/>
    </row>
    <row r="65" spans="1:26" s="168" customFormat="1" ht="13.5" customHeight="1">
      <c r="A65" s="466"/>
      <c r="B65" s="737" t="str">
        <f t="shared" si="5"/>
        <v>ASTA BANDERA  TIPICA TUBO F° LAC NEGRO</v>
      </c>
      <c r="C65" s="738"/>
      <c r="D65" s="484" t="str">
        <f t="shared" si="1"/>
        <v>und</v>
      </c>
      <c r="E65" s="478">
        <f t="shared" si="2"/>
        <v>1</v>
      </c>
      <c r="F65" s="458">
        <f t="shared" si="3"/>
        <v>500</v>
      </c>
      <c r="G65" s="458">
        <f t="shared" si="4"/>
        <v>500</v>
      </c>
      <c r="H65" s="446"/>
      <c r="I65" s="187"/>
      <c r="J65" s="753" t="s">
        <v>371</v>
      </c>
      <c r="K65" s="753"/>
      <c r="L65" s="753"/>
      <c r="M65" s="753"/>
      <c r="N65" s="480" t="s">
        <v>117</v>
      </c>
      <c r="O65" s="481"/>
      <c r="P65" s="755">
        <v>1</v>
      </c>
      <c r="Q65" s="755"/>
      <c r="R65" s="756">
        <v>500</v>
      </c>
      <c r="S65" s="756"/>
      <c r="T65" s="756"/>
      <c r="U65" s="756">
        <v>500</v>
      </c>
      <c r="V65" s="756"/>
      <c r="W65" s="481"/>
      <c r="X65" s="756">
        <v>500</v>
      </c>
      <c r="Y65" s="756"/>
      <c r="Z65" s="756"/>
    </row>
    <row r="66" spans="1:26" s="168" customFormat="1" ht="13.5" customHeight="1">
      <c r="A66" s="466"/>
      <c r="B66" s="737" t="str">
        <f t="shared" si="5"/>
        <v>CABLE UTP CATE 6 ALSZH COLOR AZUL</v>
      </c>
      <c r="C66" s="738"/>
      <c r="D66" s="484" t="str">
        <f t="shared" si="1"/>
        <v>m</v>
      </c>
      <c r="E66" s="478">
        <f t="shared" si="2"/>
        <v>3618.39</v>
      </c>
      <c r="F66" s="458">
        <f t="shared" si="3"/>
        <v>2.7</v>
      </c>
      <c r="G66" s="458">
        <f t="shared" si="4"/>
        <v>9769.65</v>
      </c>
      <c r="H66" s="446"/>
      <c r="I66" s="187"/>
      <c r="J66" s="754" t="s">
        <v>372</v>
      </c>
      <c r="K66" s="754"/>
      <c r="L66" s="754"/>
      <c r="M66" s="754"/>
      <c r="N66" s="480" t="s">
        <v>827</v>
      </c>
      <c r="O66" s="481"/>
      <c r="P66" s="755">
        <v>3618.39</v>
      </c>
      <c r="Q66" s="755"/>
      <c r="R66" s="756">
        <v>2.7</v>
      </c>
      <c r="S66" s="756"/>
      <c r="T66" s="756"/>
      <c r="U66" s="756">
        <v>9769.65</v>
      </c>
      <c r="V66" s="756"/>
      <c r="W66" s="481"/>
      <c r="X66" s="756">
        <v>9766.14</v>
      </c>
      <c r="Y66" s="756"/>
      <c r="Z66" s="756"/>
    </row>
    <row r="67" spans="1:26" s="168" customFormat="1" ht="13.5" customHeight="1">
      <c r="A67" s="466"/>
      <c r="B67" s="737" t="str">
        <f t="shared" si="5"/>
        <v>CABLE UTP CATE 6 ALSZH TELEFONO GUINDA/ROJO</v>
      </c>
      <c r="C67" s="738"/>
      <c r="D67" s="484" t="str">
        <f t="shared" si="1"/>
        <v>m</v>
      </c>
      <c r="E67" s="478">
        <f t="shared" si="2"/>
        <v>2729.5</v>
      </c>
      <c r="F67" s="458">
        <f t="shared" si="3"/>
        <v>2.7</v>
      </c>
      <c r="G67" s="458">
        <f t="shared" si="4"/>
        <v>7369.6500000000005</v>
      </c>
      <c r="H67" s="446"/>
      <c r="I67" s="187"/>
      <c r="J67" s="753" t="s">
        <v>373</v>
      </c>
      <c r="K67" s="753"/>
      <c r="L67" s="753"/>
      <c r="M67" s="753"/>
      <c r="N67" s="480" t="s">
        <v>827</v>
      </c>
      <c r="O67" s="481"/>
      <c r="P67" s="755">
        <v>2729.5</v>
      </c>
      <c r="Q67" s="755"/>
      <c r="R67" s="756">
        <v>2.7</v>
      </c>
      <c r="S67" s="756"/>
      <c r="T67" s="756"/>
      <c r="U67" s="756">
        <v>7369.6500000000005</v>
      </c>
      <c r="V67" s="756"/>
      <c r="W67" s="481"/>
      <c r="X67" s="756">
        <v>7367</v>
      </c>
      <c r="Y67" s="756"/>
      <c r="Z67" s="756"/>
    </row>
    <row r="68" spans="1:26" s="168" customFormat="1" ht="13.5" customHeight="1">
      <c r="A68" s="466"/>
      <c r="B68" s="737" t="str">
        <f t="shared" si="5"/>
        <v>PUERTA METALICA DE 02 HOJAS, MARCO DE TUBO CUADRADO, SEGÚN DISEÑO (INGRESO VEHICULAR)</v>
      </c>
      <c r="C68" s="738"/>
      <c r="D68" s="484" t="str">
        <f t="shared" si="1"/>
        <v>und</v>
      </c>
      <c r="E68" s="478">
        <f t="shared" si="2"/>
        <v>1</v>
      </c>
      <c r="F68" s="458">
        <f t="shared" si="3"/>
        <v>2000</v>
      </c>
      <c r="G68" s="458">
        <f t="shared" si="4"/>
        <v>2000</v>
      </c>
      <c r="H68" s="446"/>
      <c r="I68" s="187"/>
      <c r="J68" s="753" t="s">
        <v>374</v>
      </c>
      <c r="K68" s="753"/>
      <c r="L68" s="753"/>
      <c r="M68" s="753"/>
      <c r="N68" s="480" t="s">
        <v>117</v>
      </c>
      <c r="O68" s="481"/>
      <c r="P68" s="755">
        <v>1</v>
      </c>
      <c r="Q68" s="755"/>
      <c r="R68" s="756">
        <v>2000</v>
      </c>
      <c r="S68" s="756"/>
      <c r="T68" s="756"/>
      <c r="U68" s="756">
        <v>2000</v>
      </c>
      <c r="V68" s="756"/>
      <c r="W68" s="481"/>
      <c r="X68" s="756">
        <v>2000</v>
      </c>
      <c r="Y68" s="756"/>
      <c r="Z68" s="756"/>
    </row>
    <row r="69" spans="1:26" s="168" customFormat="1" ht="13.5" customHeight="1">
      <c r="A69" s="466"/>
      <c r="B69" s="737" t="str">
        <f t="shared" si="5"/>
        <v>PUERTA METALICA DE 01 HOJA, MARCO CON ANGULARES, SEGÚN DISEÑO.</v>
      </c>
      <c r="C69" s="738"/>
      <c r="D69" s="484" t="str">
        <f t="shared" si="1"/>
        <v>und</v>
      </c>
      <c r="E69" s="478">
        <f t="shared" si="2"/>
        <v>2</v>
      </c>
      <c r="F69" s="458">
        <f t="shared" si="3"/>
        <v>580</v>
      </c>
      <c r="G69" s="458">
        <f t="shared" si="4"/>
        <v>1160</v>
      </c>
      <c r="H69" s="446"/>
      <c r="I69" s="187"/>
      <c r="J69" s="753" t="s">
        <v>375</v>
      </c>
      <c r="K69" s="753"/>
      <c r="L69" s="753"/>
      <c r="M69" s="753"/>
      <c r="N69" s="480" t="s">
        <v>117</v>
      </c>
      <c r="O69" s="481"/>
      <c r="P69" s="755">
        <v>2</v>
      </c>
      <c r="Q69" s="755"/>
      <c r="R69" s="756">
        <v>580</v>
      </c>
      <c r="S69" s="756"/>
      <c r="T69" s="756"/>
      <c r="U69" s="756">
        <v>1160</v>
      </c>
      <c r="V69" s="756"/>
      <c r="W69" s="481"/>
      <c r="X69" s="756">
        <v>1160</v>
      </c>
      <c r="Y69" s="756"/>
      <c r="Z69" s="756"/>
    </row>
    <row r="70" spans="1:26" s="168" customFormat="1" ht="13.5" customHeight="1">
      <c r="A70" s="466"/>
      <c r="B70" s="737" t="str">
        <f t="shared" si="5"/>
        <v>SOPORTE TIPO ABRAZADERA PARA TUBERIA</v>
      </c>
      <c r="C70" s="738"/>
      <c r="D70" s="484" t="str">
        <f t="shared" si="1"/>
        <v>und</v>
      </c>
      <c r="E70" s="478">
        <f t="shared" si="2"/>
        <v>25.900000000000002</v>
      </c>
      <c r="F70" s="458">
        <f t="shared" si="3"/>
        <v>3.54</v>
      </c>
      <c r="G70" s="458">
        <f t="shared" si="4"/>
        <v>91.69</v>
      </c>
      <c r="H70" s="446"/>
      <c r="I70" s="187"/>
      <c r="J70" s="753" t="s">
        <v>376</v>
      </c>
      <c r="K70" s="753"/>
      <c r="L70" s="753"/>
      <c r="M70" s="753"/>
      <c r="N70" s="480" t="s">
        <v>117</v>
      </c>
      <c r="O70" s="481"/>
      <c r="P70" s="755">
        <v>25.900000000000002</v>
      </c>
      <c r="Q70" s="755"/>
      <c r="R70" s="756">
        <v>3.54</v>
      </c>
      <c r="S70" s="756"/>
      <c r="T70" s="756"/>
      <c r="U70" s="756">
        <v>91.69</v>
      </c>
      <c r="V70" s="756"/>
      <c r="W70" s="481"/>
      <c r="X70" s="756">
        <v>91.76</v>
      </c>
      <c r="Y70" s="756"/>
      <c r="Z70" s="756"/>
    </row>
    <row r="71" spans="1:26" s="168" customFormat="1" ht="13.5" customHeight="1">
      <c r="A71" s="466"/>
      <c r="B71" s="737" t="str">
        <f t="shared" si="5"/>
        <v>MASTIL Y BASE DE ANCLAJE SEGUN DETALLE CONSTRUIDO EN OBRA</v>
      </c>
      <c r="C71" s="738"/>
      <c r="D71" s="484" t="str">
        <f t="shared" si="1"/>
        <v>und</v>
      </c>
      <c r="E71" s="478">
        <f t="shared" si="2"/>
        <v>1</v>
      </c>
      <c r="F71" s="458">
        <f t="shared" si="3"/>
        <v>450</v>
      </c>
      <c r="G71" s="458">
        <f t="shared" si="4"/>
        <v>450</v>
      </c>
      <c r="H71" s="446"/>
      <c r="I71" s="187"/>
      <c r="J71" s="753" t="s">
        <v>377</v>
      </c>
      <c r="K71" s="753"/>
      <c r="L71" s="753"/>
      <c r="M71" s="753"/>
      <c r="N71" s="480" t="s">
        <v>117</v>
      </c>
      <c r="O71" s="481"/>
      <c r="P71" s="755">
        <v>1</v>
      </c>
      <c r="Q71" s="755"/>
      <c r="R71" s="756">
        <v>450</v>
      </c>
      <c r="S71" s="756"/>
      <c r="T71" s="756"/>
      <c r="U71" s="756">
        <v>450</v>
      </c>
      <c r="V71" s="756"/>
      <c r="W71" s="481"/>
      <c r="X71" s="756">
        <v>450</v>
      </c>
      <c r="Y71" s="756"/>
      <c r="Z71" s="756"/>
    </row>
    <row r="72" spans="1:26" s="168" customFormat="1" ht="13.5" customHeight="1">
      <c r="A72" s="466"/>
      <c r="B72" s="737" t="str">
        <f t="shared" ref="B72:B81" si="6">+J72</f>
        <v>ACERO CORRUGADO FÝ=4200KG/CM2 GRADO 60</v>
      </c>
      <c r="C72" s="738"/>
      <c r="D72" s="484" t="str">
        <f t="shared" si="1"/>
        <v>kg</v>
      </c>
      <c r="E72" s="478">
        <f t="shared" si="2"/>
        <v>75132.068499999994</v>
      </c>
      <c r="F72" s="458">
        <f t="shared" si="3"/>
        <v>3.2</v>
      </c>
      <c r="G72" s="458">
        <f t="shared" si="4"/>
        <v>240422.62</v>
      </c>
      <c r="H72" s="446"/>
      <c r="I72" s="187"/>
      <c r="J72" s="753" t="s">
        <v>378</v>
      </c>
      <c r="K72" s="753"/>
      <c r="L72" s="753"/>
      <c r="M72" s="753"/>
      <c r="N72" s="480" t="s">
        <v>109</v>
      </c>
      <c r="O72" s="481"/>
      <c r="P72" s="755">
        <v>75132.068499999994</v>
      </c>
      <c r="Q72" s="755"/>
      <c r="R72" s="756">
        <v>3.2</v>
      </c>
      <c r="S72" s="756"/>
      <c r="T72" s="756"/>
      <c r="U72" s="756">
        <v>240422.62</v>
      </c>
      <c r="V72" s="756"/>
      <c r="W72" s="481"/>
      <c r="X72" s="756">
        <v>240566.08000000002</v>
      </c>
      <c r="Y72" s="756"/>
      <c r="Z72" s="756"/>
    </row>
    <row r="73" spans="1:26" s="168" customFormat="1" ht="13.5" customHeight="1">
      <c r="A73" s="466"/>
      <c r="B73" s="737" t="str">
        <f t="shared" si="6"/>
        <v>ARENA FINA</v>
      </c>
      <c r="C73" s="738"/>
      <c r="D73" s="484" t="str">
        <f t="shared" si="1"/>
        <v>m3</v>
      </c>
      <c r="E73" s="478">
        <f t="shared" si="2"/>
        <v>344.14490000000001</v>
      </c>
      <c r="F73" s="458">
        <f t="shared" si="3"/>
        <v>80</v>
      </c>
      <c r="G73" s="458">
        <f t="shared" si="4"/>
        <v>27531.59</v>
      </c>
      <c r="H73" s="446"/>
      <c r="I73" s="187"/>
      <c r="J73" s="754" t="s">
        <v>379</v>
      </c>
      <c r="K73" s="754"/>
      <c r="L73" s="754"/>
      <c r="M73" s="754"/>
      <c r="N73" s="480" t="s">
        <v>828</v>
      </c>
      <c r="O73" s="481"/>
      <c r="P73" s="755">
        <v>344.14490000000001</v>
      </c>
      <c r="Q73" s="755"/>
      <c r="R73" s="756">
        <v>80</v>
      </c>
      <c r="S73" s="756"/>
      <c r="T73" s="756"/>
      <c r="U73" s="756">
        <v>27531.59</v>
      </c>
      <c r="V73" s="756"/>
      <c r="W73" s="481"/>
      <c r="X73" s="756">
        <v>27531.58</v>
      </c>
      <c r="Y73" s="756"/>
      <c r="Z73" s="756"/>
    </row>
    <row r="74" spans="1:26" s="168" customFormat="1">
      <c r="A74" s="466"/>
      <c r="B74" s="737" t="str">
        <f t="shared" si="6"/>
        <v>TIERRA CERNIDA</v>
      </c>
      <c r="C74" s="738"/>
      <c r="D74" s="484" t="str">
        <f t="shared" si="1"/>
        <v>m3</v>
      </c>
      <c r="E74" s="478">
        <f t="shared" si="2"/>
        <v>14</v>
      </c>
      <c r="F74" s="458">
        <f t="shared" si="3"/>
        <v>31.93</v>
      </c>
      <c r="G74" s="458">
        <f t="shared" si="4"/>
        <v>447.02</v>
      </c>
      <c r="H74" s="446"/>
      <c r="I74" s="187"/>
      <c r="J74" s="754" t="s">
        <v>380</v>
      </c>
      <c r="K74" s="754"/>
      <c r="L74" s="754"/>
      <c r="M74" s="754"/>
      <c r="N74" s="480" t="s">
        <v>828</v>
      </c>
      <c r="O74" s="481"/>
      <c r="P74" s="755">
        <v>14</v>
      </c>
      <c r="Q74" s="755"/>
      <c r="R74" s="756">
        <v>31.93</v>
      </c>
      <c r="S74" s="756"/>
      <c r="T74" s="756"/>
      <c r="U74" s="756">
        <v>447.02</v>
      </c>
      <c r="V74" s="756"/>
      <c r="W74" s="481"/>
      <c r="X74" s="756">
        <v>447.02</v>
      </c>
      <c r="Y74" s="756"/>
      <c r="Z74" s="756"/>
    </row>
    <row r="75" spans="1:26" s="168" customFormat="1">
      <c r="A75" s="466"/>
      <c r="B75" s="737" t="str">
        <f t="shared" si="6"/>
        <v>ABONO ORGANICO</v>
      </c>
      <c r="C75" s="738"/>
      <c r="D75" s="484" t="str">
        <f t="shared" si="1"/>
        <v>kg</v>
      </c>
      <c r="E75" s="478">
        <f t="shared" si="2"/>
        <v>30.231999999999999</v>
      </c>
      <c r="F75" s="458">
        <f t="shared" si="3"/>
        <v>2</v>
      </c>
      <c r="G75" s="458">
        <f t="shared" si="4"/>
        <v>60.46</v>
      </c>
      <c r="H75" s="446"/>
      <c r="I75" s="187"/>
      <c r="J75" s="754" t="s">
        <v>381</v>
      </c>
      <c r="K75" s="754"/>
      <c r="L75" s="754"/>
      <c r="M75" s="754"/>
      <c r="N75" s="480" t="s">
        <v>109</v>
      </c>
      <c r="O75" s="481"/>
      <c r="P75" s="755">
        <v>30.231999999999999</v>
      </c>
      <c r="Q75" s="755"/>
      <c r="R75" s="756">
        <v>2</v>
      </c>
      <c r="S75" s="756"/>
      <c r="T75" s="756"/>
      <c r="U75" s="756">
        <v>60.46</v>
      </c>
      <c r="V75" s="756"/>
      <c r="W75" s="481"/>
      <c r="X75" s="756">
        <v>60.46</v>
      </c>
      <c r="Y75" s="756"/>
      <c r="Z75" s="756"/>
    </row>
    <row r="76" spans="1:26" s="168" customFormat="1" ht="13.5" customHeight="1">
      <c r="A76" s="466"/>
      <c r="B76" s="737" t="str">
        <f t="shared" si="6"/>
        <v>TIERRA NEGRA</v>
      </c>
      <c r="C76" s="738"/>
      <c r="D76" s="484" t="str">
        <f t="shared" si="1"/>
        <v>m3</v>
      </c>
      <c r="E76" s="478">
        <f t="shared" si="2"/>
        <v>2</v>
      </c>
      <c r="F76" s="458">
        <f t="shared" si="3"/>
        <v>134.75</v>
      </c>
      <c r="G76" s="458">
        <f t="shared" si="4"/>
        <v>269.5</v>
      </c>
      <c r="H76" s="446"/>
      <c r="I76" s="187"/>
      <c r="J76" s="754" t="s">
        <v>382</v>
      </c>
      <c r="K76" s="754"/>
      <c r="L76" s="754"/>
      <c r="M76" s="754"/>
      <c r="N76" s="480" t="s">
        <v>828</v>
      </c>
      <c r="O76" s="481"/>
      <c r="P76" s="755">
        <v>2</v>
      </c>
      <c r="Q76" s="755"/>
      <c r="R76" s="756">
        <v>134.75</v>
      </c>
      <c r="S76" s="756"/>
      <c r="T76" s="756"/>
      <c r="U76" s="756">
        <v>269.5</v>
      </c>
      <c r="V76" s="756"/>
      <c r="W76" s="481"/>
      <c r="X76" s="756">
        <v>269.5</v>
      </c>
      <c r="Y76" s="756"/>
      <c r="Z76" s="756"/>
    </row>
    <row r="77" spans="1:26" s="168" customFormat="1" ht="13.5" customHeight="1">
      <c r="A77" s="466"/>
      <c r="B77" s="737" t="str">
        <f t="shared" si="6"/>
        <v>PIEDRA CHANCADA DE 1/2"</v>
      </c>
      <c r="C77" s="738"/>
      <c r="D77" s="484" t="str">
        <f t="shared" si="1"/>
        <v>m3</v>
      </c>
      <c r="E77" s="478">
        <f t="shared" si="2"/>
        <v>172.2842</v>
      </c>
      <c r="F77" s="458">
        <f t="shared" si="3"/>
        <v>55</v>
      </c>
      <c r="G77" s="458">
        <f t="shared" si="4"/>
        <v>9475.630000000001</v>
      </c>
      <c r="H77" s="446"/>
      <c r="I77" s="187"/>
      <c r="J77" s="754" t="s">
        <v>383</v>
      </c>
      <c r="K77" s="754"/>
      <c r="L77" s="754"/>
      <c r="M77" s="754"/>
      <c r="N77" s="480" t="s">
        <v>828</v>
      </c>
      <c r="O77" s="481"/>
      <c r="P77" s="755">
        <v>172.2842</v>
      </c>
      <c r="Q77" s="755"/>
      <c r="R77" s="756">
        <v>55</v>
      </c>
      <c r="S77" s="756"/>
      <c r="T77" s="756"/>
      <c r="U77" s="756">
        <v>9475.630000000001</v>
      </c>
      <c r="V77" s="756"/>
      <c r="W77" s="481"/>
      <c r="X77" s="756">
        <v>9475.64</v>
      </c>
      <c r="Y77" s="756"/>
      <c r="Z77" s="756"/>
    </row>
    <row r="78" spans="1:26" s="168" customFormat="1" ht="13.5" customHeight="1">
      <c r="A78" s="466"/>
      <c r="B78" s="737" t="str">
        <f t="shared" si="6"/>
        <v>PIEDRA CHANCADA DE 3/4"</v>
      </c>
      <c r="C78" s="738"/>
      <c r="D78" s="484" t="str">
        <f t="shared" si="1"/>
        <v>m3</v>
      </c>
      <c r="E78" s="478">
        <f t="shared" si="2"/>
        <v>390.59120000000001</v>
      </c>
      <c r="F78" s="458">
        <f t="shared" si="3"/>
        <v>70</v>
      </c>
      <c r="G78" s="458">
        <f t="shared" si="4"/>
        <v>27341.38</v>
      </c>
      <c r="H78" s="446"/>
      <c r="I78" s="187"/>
      <c r="J78" s="754" t="s">
        <v>384</v>
      </c>
      <c r="K78" s="754"/>
      <c r="L78" s="754"/>
      <c r="M78" s="754"/>
      <c r="N78" s="480" t="s">
        <v>828</v>
      </c>
      <c r="O78" s="481"/>
      <c r="P78" s="755">
        <v>390.59120000000001</v>
      </c>
      <c r="Q78" s="755"/>
      <c r="R78" s="756">
        <v>70</v>
      </c>
      <c r="S78" s="756"/>
      <c r="T78" s="756"/>
      <c r="U78" s="756">
        <v>27341.38</v>
      </c>
      <c r="V78" s="756"/>
      <c r="W78" s="481"/>
      <c r="X78" s="756">
        <v>27341.38</v>
      </c>
      <c r="Y78" s="756"/>
      <c r="Z78" s="756"/>
    </row>
    <row r="79" spans="1:26" s="168" customFormat="1" ht="13.5" customHeight="1">
      <c r="A79" s="466"/>
      <c r="B79" s="737" t="str">
        <f t="shared" si="6"/>
        <v>PIEDRA GRANDE DE 8"</v>
      </c>
      <c r="C79" s="738"/>
      <c r="D79" s="484" t="str">
        <f t="shared" si="1"/>
        <v>m3</v>
      </c>
      <c r="E79" s="478">
        <f t="shared" si="2"/>
        <v>29.984999999999999</v>
      </c>
      <c r="F79" s="458">
        <f t="shared" si="3"/>
        <v>55</v>
      </c>
      <c r="G79" s="458">
        <f t="shared" si="4"/>
        <v>1649.17</v>
      </c>
      <c r="H79" s="446"/>
      <c r="I79" s="187"/>
      <c r="J79" s="754" t="s">
        <v>385</v>
      </c>
      <c r="K79" s="754"/>
      <c r="L79" s="754"/>
      <c r="M79" s="754"/>
      <c r="N79" s="480" t="s">
        <v>828</v>
      </c>
      <c r="O79" s="481"/>
      <c r="P79" s="755">
        <v>29.984999999999999</v>
      </c>
      <c r="Q79" s="755"/>
      <c r="R79" s="756">
        <v>55</v>
      </c>
      <c r="S79" s="756"/>
      <c r="T79" s="756"/>
      <c r="U79" s="756">
        <v>1649.17</v>
      </c>
      <c r="V79" s="756"/>
      <c r="W79" s="481"/>
      <c r="X79" s="756">
        <v>1649.18</v>
      </c>
      <c r="Y79" s="756"/>
      <c r="Z79" s="756"/>
    </row>
    <row r="80" spans="1:26" s="168" customFormat="1" ht="13.5" customHeight="1">
      <c r="A80" s="466"/>
      <c r="B80" s="737" t="str">
        <f t="shared" si="6"/>
        <v>PIEDRA MEDIANA DE 6"</v>
      </c>
      <c r="C80" s="738"/>
      <c r="D80" s="484" t="str">
        <f t="shared" si="1"/>
        <v>m3</v>
      </c>
      <c r="E80" s="478">
        <f t="shared" si="2"/>
        <v>623.76620000000003</v>
      </c>
      <c r="F80" s="458">
        <f t="shared" si="3"/>
        <v>50</v>
      </c>
      <c r="G80" s="458">
        <f t="shared" si="4"/>
        <v>31188.31</v>
      </c>
      <c r="H80" s="446"/>
      <c r="I80" s="187"/>
      <c r="J80" s="754" t="s">
        <v>386</v>
      </c>
      <c r="K80" s="754"/>
      <c r="L80" s="754"/>
      <c r="M80" s="754"/>
      <c r="N80" s="480" t="s">
        <v>828</v>
      </c>
      <c r="O80" s="481"/>
      <c r="P80" s="755">
        <v>623.76620000000003</v>
      </c>
      <c r="Q80" s="755"/>
      <c r="R80" s="756">
        <v>50</v>
      </c>
      <c r="S80" s="756"/>
      <c r="T80" s="756"/>
      <c r="U80" s="756">
        <v>31188.31</v>
      </c>
      <c r="V80" s="756"/>
      <c r="W80" s="481"/>
      <c r="X80" s="756">
        <v>31188.31</v>
      </c>
      <c r="Y80" s="756"/>
      <c r="Z80" s="756"/>
    </row>
    <row r="81" spans="1:26" s="168" customFormat="1" ht="13.5" customHeight="1">
      <c r="A81" s="466"/>
      <c r="B81" s="737" t="str">
        <f t="shared" si="6"/>
        <v>ARENA GRUESA</v>
      </c>
      <c r="C81" s="738"/>
      <c r="D81" s="484" t="str">
        <f t="shared" si="1"/>
        <v>m3</v>
      </c>
      <c r="E81" s="478">
        <f t="shared" si="2"/>
        <v>715.20150000000001</v>
      </c>
      <c r="F81" s="458">
        <f t="shared" si="3"/>
        <v>60</v>
      </c>
      <c r="G81" s="458">
        <f t="shared" si="4"/>
        <v>42912.090000000004</v>
      </c>
      <c r="H81" s="446"/>
      <c r="I81" s="187"/>
      <c r="J81" s="754" t="s">
        <v>387</v>
      </c>
      <c r="K81" s="754"/>
      <c r="L81" s="754"/>
      <c r="M81" s="754"/>
      <c r="N81" s="480" t="s">
        <v>828</v>
      </c>
      <c r="O81" s="481"/>
      <c r="P81" s="755">
        <v>715.20150000000001</v>
      </c>
      <c r="Q81" s="755"/>
      <c r="R81" s="756">
        <v>60</v>
      </c>
      <c r="S81" s="756"/>
      <c r="T81" s="756"/>
      <c r="U81" s="756">
        <v>42912.090000000004</v>
      </c>
      <c r="V81" s="756"/>
      <c r="W81" s="481"/>
      <c r="X81" s="756">
        <v>42912.08</v>
      </c>
      <c r="Y81" s="756"/>
      <c r="Z81" s="756"/>
    </row>
    <row r="82" spans="1:26" s="168" customFormat="1" ht="13.5" customHeight="1">
      <c r="A82" s="466"/>
      <c r="B82" s="737" t="str">
        <f t="shared" ref="B82:B96" si="7">+J82</f>
        <v>MATERIAL DE RELLENO</v>
      </c>
      <c r="C82" s="738"/>
      <c r="D82" s="484" t="str">
        <f t="shared" ref="D82:D129" si="8">+N82</f>
        <v>m3</v>
      </c>
      <c r="E82" s="478">
        <f t="shared" ref="E82:E129" si="9">+P82</f>
        <v>42.230000000000004</v>
      </c>
      <c r="F82" s="458">
        <f t="shared" ref="F82:F129" si="10">+R82</f>
        <v>50</v>
      </c>
      <c r="G82" s="458">
        <f t="shared" ref="G82:G129" si="11">+U82</f>
        <v>2111.5</v>
      </c>
      <c r="H82" s="446"/>
      <c r="I82" s="187"/>
      <c r="J82" s="754" t="s">
        <v>388</v>
      </c>
      <c r="K82" s="754"/>
      <c r="L82" s="754"/>
      <c r="M82" s="754"/>
      <c r="N82" s="480" t="s">
        <v>828</v>
      </c>
      <c r="O82" s="481"/>
      <c r="P82" s="755">
        <v>42.230000000000004</v>
      </c>
      <c r="Q82" s="755"/>
      <c r="R82" s="756">
        <v>50</v>
      </c>
      <c r="S82" s="756"/>
      <c r="T82" s="756"/>
      <c r="U82" s="756">
        <v>2111.5</v>
      </c>
      <c r="V82" s="756"/>
      <c r="W82" s="481"/>
      <c r="X82" s="756">
        <v>2111.5</v>
      </c>
      <c r="Y82" s="756"/>
      <c r="Z82" s="756"/>
    </row>
    <row r="83" spans="1:26" s="168" customFormat="1" ht="13.5" customHeight="1">
      <c r="A83" s="466"/>
      <c r="B83" s="737" t="str">
        <f t="shared" si="7"/>
        <v>MATERIAL CLASIFICADO PARA SUBBASE 8"</v>
      </c>
      <c r="C83" s="738"/>
      <c r="D83" s="484" t="str">
        <f t="shared" si="8"/>
        <v>m2</v>
      </c>
      <c r="E83" s="478">
        <f t="shared" si="9"/>
        <v>128.72</v>
      </c>
      <c r="F83" s="458">
        <f t="shared" si="10"/>
        <v>50</v>
      </c>
      <c r="G83" s="458">
        <f t="shared" si="11"/>
        <v>6436</v>
      </c>
      <c r="H83" s="446"/>
      <c r="I83" s="187"/>
      <c r="J83" s="754" t="s">
        <v>389</v>
      </c>
      <c r="K83" s="754"/>
      <c r="L83" s="754"/>
      <c r="M83" s="754"/>
      <c r="N83" s="480" t="s">
        <v>826</v>
      </c>
      <c r="O83" s="481"/>
      <c r="P83" s="755">
        <v>128.72</v>
      </c>
      <c r="Q83" s="755"/>
      <c r="R83" s="756">
        <v>50</v>
      </c>
      <c r="S83" s="756"/>
      <c r="T83" s="756"/>
      <c r="U83" s="756">
        <v>6436</v>
      </c>
      <c r="V83" s="756"/>
      <c r="W83" s="481"/>
      <c r="X83" s="756">
        <v>6436</v>
      </c>
      <c r="Y83" s="756"/>
      <c r="Z83" s="756"/>
    </row>
    <row r="84" spans="1:26" s="168" customFormat="1" ht="13.5" customHeight="1">
      <c r="A84" s="466"/>
      <c r="B84" s="737" t="str">
        <f t="shared" si="7"/>
        <v>ADOQUINES DE CONCRETO DE 20 X 10 e=6 cm</v>
      </c>
      <c r="C84" s="738"/>
      <c r="D84" s="484" t="str">
        <f t="shared" si="8"/>
        <v>und</v>
      </c>
      <c r="E84" s="478">
        <f t="shared" si="9"/>
        <v>2173.4025000000001</v>
      </c>
      <c r="F84" s="458">
        <f t="shared" si="10"/>
        <v>1.2</v>
      </c>
      <c r="G84" s="458">
        <f t="shared" si="11"/>
        <v>2608.08</v>
      </c>
      <c r="H84" s="446"/>
      <c r="I84" s="187"/>
      <c r="J84" s="753" t="s">
        <v>390</v>
      </c>
      <c r="K84" s="753"/>
      <c r="L84" s="753"/>
      <c r="M84" s="753"/>
      <c r="N84" s="480" t="s">
        <v>117</v>
      </c>
      <c r="O84" s="481"/>
      <c r="P84" s="755">
        <v>2173.4025000000001</v>
      </c>
      <c r="Q84" s="755"/>
      <c r="R84" s="756">
        <v>1.2</v>
      </c>
      <c r="S84" s="756"/>
      <c r="T84" s="756"/>
      <c r="U84" s="756">
        <v>2608.08</v>
      </c>
      <c r="V84" s="756"/>
      <c r="W84" s="481"/>
      <c r="X84" s="756">
        <v>2608.08</v>
      </c>
      <c r="Y84" s="756"/>
      <c r="Z84" s="756"/>
    </row>
    <row r="85" spans="1:26" s="168" customFormat="1" ht="13.5" customHeight="1">
      <c r="A85" s="466"/>
      <c r="B85" s="737" t="str">
        <f t="shared" si="7"/>
        <v>PIEDRA LAJA</v>
      </c>
      <c r="C85" s="738"/>
      <c r="D85" s="484" t="str">
        <f t="shared" si="8"/>
        <v>m2</v>
      </c>
      <c r="E85" s="478">
        <f t="shared" si="9"/>
        <v>60.181000000000004</v>
      </c>
      <c r="F85" s="458">
        <f t="shared" si="10"/>
        <v>50</v>
      </c>
      <c r="G85" s="458">
        <f t="shared" si="11"/>
        <v>3009.05</v>
      </c>
      <c r="H85" s="446"/>
      <c r="I85" s="187"/>
      <c r="J85" s="754" t="s">
        <v>391</v>
      </c>
      <c r="K85" s="754"/>
      <c r="L85" s="754"/>
      <c r="M85" s="754"/>
      <c r="N85" s="480" t="s">
        <v>826</v>
      </c>
      <c r="O85" s="481"/>
      <c r="P85" s="755">
        <v>60.181000000000004</v>
      </c>
      <c r="Q85" s="755"/>
      <c r="R85" s="756">
        <v>50</v>
      </c>
      <c r="S85" s="756"/>
      <c r="T85" s="756"/>
      <c r="U85" s="756">
        <v>3009.05</v>
      </c>
      <c r="V85" s="756"/>
      <c r="W85" s="481"/>
      <c r="X85" s="756">
        <v>3009.05</v>
      </c>
      <c r="Y85" s="756"/>
      <c r="Z85" s="756"/>
    </row>
    <row r="86" spans="1:26" s="168" customFormat="1" ht="13.5" customHeight="1">
      <c r="A86" s="466"/>
      <c r="B86" s="737" t="str">
        <f t="shared" si="7"/>
        <v>CABLE CU DESNUDO 25 MM2</v>
      </c>
      <c r="C86" s="738"/>
      <c r="D86" s="484" t="str">
        <f t="shared" si="8"/>
        <v>m</v>
      </c>
      <c r="E86" s="478">
        <f t="shared" si="9"/>
        <v>3</v>
      </c>
      <c r="F86" s="458">
        <f t="shared" si="10"/>
        <v>1.5</v>
      </c>
      <c r="G86" s="458">
        <f t="shared" si="11"/>
        <v>4.5</v>
      </c>
      <c r="H86" s="446"/>
      <c r="I86" s="187"/>
      <c r="J86" s="754" t="s">
        <v>392</v>
      </c>
      <c r="K86" s="754"/>
      <c r="L86" s="754"/>
      <c r="M86" s="754"/>
      <c r="N86" s="480" t="s">
        <v>827</v>
      </c>
      <c r="O86" s="481"/>
      <c r="P86" s="755">
        <v>3</v>
      </c>
      <c r="Q86" s="755"/>
      <c r="R86" s="756">
        <v>1.5</v>
      </c>
      <c r="S86" s="756"/>
      <c r="T86" s="756"/>
      <c r="U86" s="756">
        <v>4.5</v>
      </c>
      <c r="V86" s="756"/>
      <c r="W86" s="481"/>
      <c r="X86" s="756">
        <v>4.5</v>
      </c>
      <c r="Y86" s="756"/>
      <c r="Z86" s="756"/>
    </row>
    <row r="87" spans="1:26" s="168" customFormat="1" ht="13.5" customHeight="1">
      <c r="A87" s="466"/>
      <c r="B87" s="737" t="str">
        <f t="shared" si="7"/>
        <v>CONECTOR PERNO PARTIDO PARA CONDUCTOR 35 mmØ</v>
      </c>
      <c r="C87" s="738"/>
      <c r="D87" s="484" t="str">
        <f t="shared" si="8"/>
        <v>und</v>
      </c>
      <c r="E87" s="478">
        <f t="shared" si="9"/>
        <v>1</v>
      </c>
      <c r="F87" s="458">
        <f t="shared" si="10"/>
        <v>6.05</v>
      </c>
      <c r="G87" s="458">
        <f t="shared" si="11"/>
        <v>6.05</v>
      </c>
      <c r="H87" s="446"/>
      <c r="I87" s="187"/>
      <c r="J87" s="753" t="s">
        <v>393</v>
      </c>
      <c r="K87" s="753"/>
      <c r="L87" s="753"/>
      <c r="M87" s="753"/>
      <c r="N87" s="480" t="s">
        <v>117</v>
      </c>
      <c r="O87" s="481"/>
      <c r="P87" s="755">
        <v>1</v>
      </c>
      <c r="Q87" s="755"/>
      <c r="R87" s="756">
        <v>6.05</v>
      </c>
      <c r="S87" s="756"/>
      <c r="T87" s="756"/>
      <c r="U87" s="756">
        <v>6.05</v>
      </c>
      <c r="V87" s="756"/>
      <c r="W87" s="481"/>
      <c r="X87" s="756">
        <v>6.05</v>
      </c>
      <c r="Y87" s="756"/>
      <c r="Z87" s="756"/>
    </row>
    <row r="88" spans="1:26" s="168" customFormat="1" ht="13.5" customHeight="1">
      <c r="A88" s="466"/>
      <c r="B88" s="737" t="str">
        <f t="shared" si="7"/>
        <v>CONECTOR CU TIPO ANDERSON DE Ø 20mm</v>
      </c>
      <c r="C88" s="738"/>
      <c r="D88" s="484" t="str">
        <f t="shared" si="8"/>
        <v>und</v>
      </c>
      <c r="E88" s="478">
        <f t="shared" si="9"/>
        <v>14</v>
      </c>
      <c r="F88" s="458">
        <f t="shared" si="10"/>
        <v>9.8000000000000007</v>
      </c>
      <c r="G88" s="458">
        <f t="shared" si="11"/>
        <v>137.20000000000002</v>
      </c>
      <c r="H88" s="446"/>
      <c r="I88" s="187"/>
      <c r="J88" s="754" t="s">
        <v>394</v>
      </c>
      <c r="K88" s="754"/>
      <c r="L88" s="754"/>
      <c r="M88" s="754"/>
      <c r="N88" s="480" t="s">
        <v>117</v>
      </c>
      <c r="O88" s="481"/>
      <c r="P88" s="755">
        <v>14</v>
      </c>
      <c r="Q88" s="755"/>
      <c r="R88" s="756">
        <v>9.8000000000000007</v>
      </c>
      <c r="S88" s="756"/>
      <c r="T88" s="756"/>
      <c r="U88" s="756">
        <v>137.20000000000002</v>
      </c>
      <c r="V88" s="756"/>
      <c r="W88" s="481"/>
      <c r="X88" s="756">
        <v>137.20000000000002</v>
      </c>
      <c r="Y88" s="756"/>
      <c r="Z88" s="756"/>
    </row>
    <row r="89" spans="1:26" s="168" customFormat="1" ht="13.5" customHeight="1">
      <c r="A89" s="466"/>
      <c r="B89" s="737" t="str">
        <f t="shared" si="7"/>
        <v>CABLE FPLR 2X18, LSZH</v>
      </c>
      <c r="C89" s="738"/>
      <c r="D89" s="484" t="str">
        <f t="shared" si="8"/>
        <v>m</v>
      </c>
      <c r="E89" s="478">
        <f t="shared" si="9"/>
        <v>1800</v>
      </c>
      <c r="F89" s="458">
        <f t="shared" si="10"/>
        <v>2.79</v>
      </c>
      <c r="G89" s="458">
        <f t="shared" si="11"/>
        <v>5022</v>
      </c>
      <c r="H89" s="446"/>
      <c r="I89" s="187"/>
      <c r="J89" s="754" t="s">
        <v>395</v>
      </c>
      <c r="K89" s="754"/>
      <c r="L89" s="754"/>
      <c r="M89" s="754"/>
      <c r="N89" s="480" t="s">
        <v>827</v>
      </c>
      <c r="O89" s="481"/>
      <c r="P89" s="755">
        <v>1800</v>
      </c>
      <c r="Q89" s="755"/>
      <c r="R89" s="756">
        <v>2.79</v>
      </c>
      <c r="S89" s="756"/>
      <c r="T89" s="756"/>
      <c r="U89" s="756">
        <v>5022</v>
      </c>
      <c r="V89" s="756"/>
      <c r="W89" s="481"/>
      <c r="X89" s="756">
        <v>5022</v>
      </c>
      <c r="Y89" s="756"/>
      <c r="Z89" s="756"/>
    </row>
    <row r="90" spans="1:26" s="168" customFormat="1" ht="13.5" customHeight="1">
      <c r="A90" s="466"/>
      <c r="B90" s="737" t="str">
        <f t="shared" si="7"/>
        <v>CABLE FPLR 2X14, LSZH</v>
      </c>
      <c r="C90" s="738"/>
      <c r="D90" s="484" t="str">
        <f t="shared" si="8"/>
        <v>m</v>
      </c>
      <c r="E90" s="478">
        <f t="shared" si="9"/>
        <v>1950</v>
      </c>
      <c r="F90" s="458">
        <f t="shared" si="10"/>
        <v>5.3100000000000005</v>
      </c>
      <c r="G90" s="458">
        <f t="shared" si="11"/>
        <v>10354.5</v>
      </c>
      <c r="H90" s="446"/>
      <c r="I90" s="187"/>
      <c r="J90" s="754" t="s">
        <v>396</v>
      </c>
      <c r="K90" s="754"/>
      <c r="L90" s="754"/>
      <c r="M90" s="754"/>
      <c r="N90" s="480" t="s">
        <v>827</v>
      </c>
      <c r="O90" s="481"/>
      <c r="P90" s="755">
        <v>1950</v>
      </c>
      <c r="Q90" s="755"/>
      <c r="R90" s="756">
        <v>5.3100000000000005</v>
      </c>
      <c r="S90" s="756"/>
      <c r="T90" s="756"/>
      <c r="U90" s="756">
        <v>10354.5</v>
      </c>
      <c r="V90" s="756"/>
      <c r="W90" s="481"/>
      <c r="X90" s="756">
        <v>10354.5</v>
      </c>
      <c r="Y90" s="756"/>
      <c r="Z90" s="756"/>
    </row>
    <row r="91" spans="1:26" s="168" customFormat="1" ht="13.5" customHeight="1">
      <c r="A91" s="466"/>
      <c r="B91" s="737" t="str">
        <f t="shared" si="7"/>
        <v>CABLE DE COBRE TIPO NH-80 DE 4mm2</v>
      </c>
      <c r="C91" s="738"/>
      <c r="D91" s="484" t="str">
        <f t="shared" si="8"/>
        <v>m</v>
      </c>
      <c r="E91" s="478">
        <f t="shared" si="9"/>
        <v>1485.1200000000001</v>
      </c>
      <c r="F91" s="458">
        <f t="shared" si="10"/>
        <v>2</v>
      </c>
      <c r="G91" s="458">
        <f t="shared" si="11"/>
        <v>2970.2400000000002</v>
      </c>
      <c r="H91" s="446"/>
      <c r="I91" s="187"/>
      <c r="J91" s="754" t="s">
        <v>397</v>
      </c>
      <c r="K91" s="754"/>
      <c r="L91" s="754"/>
      <c r="M91" s="754"/>
      <c r="N91" s="480" t="s">
        <v>827</v>
      </c>
      <c r="O91" s="481"/>
      <c r="P91" s="755">
        <v>1485.1200000000001</v>
      </c>
      <c r="Q91" s="755"/>
      <c r="R91" s="756">
        <v>2</v>
      </c>
      <c r="S91" s="756"/>
      <c r="T91" s="756"/>
      <c r="U91" s="756">
        <v>2970.2400000000002</v>
      </c>
      <c r="V91" s="756"/>
      <c r="W91" s="481"/>
      <c r="X91" s="756">
        <v>2970.2400000000002</v>
      </c>
      <c r="Y91" s="756"/>
      <c r="Z91" s="756"/>
    </row>
    <row r="92" spans="1:26" s="168" customFormat="1" ht="13.5" customHeight="1">
      <c r="A92" s="466"/>
      <c r="B92" s="737" t="str">
        <f t="shared" si="7"/>
        <v>CABLE DE COBRE TIPO NH-80 DE 2.5mm2</v>
      </c>
      <c r="C92" s="738"/>
      <c r="D92" s="484" t="str">
        <f t="shared" si="8"/>
        <v>m</v>
      </c>
      <c r="E92" s="478">
        <f t="shared" si="9"/>
        <v>3809.7000000000003</v>
      </c>
      <c r="F92" s="458">
        <f t="shared" si="10"/>
        <v>1.4000000000000001</v>
      </c>
      <c r="G92" s="458">
        <f t="shared" si="11"/>
        <v>5333.58</v>
      </c>
      <c r="H92" s="446"/>
      <c r="I92" s="187"/>
      <c r="J92" s="754" t="s">
        <v>398</v>
      </c>
      <c r="K92" s="754"/>
      <c r="L92" s="754"/>
      <c r="M92" s="754"/>
      <c r="N92" s="480" t="s">
        <v>827</v>
      </c>
      <c r="O92" s="481"/>
      <c r="P92" s="755">
        <v>3809.7000000000003</v>
      </c>
      <c r="Q92" s="755"/>
      <c r="R92" s="756">
        <v>1.4000000000000001</v>
      </c>
      <c r="S92" s="756"/>
      <c r="T92" s="756"/>
      <c r="U92" s="756">
        <v>5333.58</v>
      </c>
      <c r="V92" s="756"/>
      <c r="W92" s="481"/>
      <c r="X92" s="756">
        <v>5341.05</v>
      </c>
      <c r="Y92" s="756"/>
      <c r="Z92" s="756"/>
    </row>
    <row r="93" spans="1:26" s="168" customFormat="1" ht="13.5" customHeight="1">
      <c r="A93" s="466"/>
      <c r="B93" s="737" t="str">
        <f t="shared" si="7"/>
        <v>CABLE DE COBRE DESNUDO BLANDO DE 25mm2</v>
      </c>
      <c r="C93" s="738"/>
      <c r="D93" s="484" t="str">
        <f t="shared" si="8"/>
        <v>m</v>
      </c>
      <c r="E93" s="478">
        <f t="shared" si="9"/>
        <v>72.45</v>
      </c>
      <c r="F93" s="458">
        <f t="shared" si="10"/>
        <v>12.3</v>
      </c>
      <c r="G93" s="458">
        <f t="shared" si="11"/>
        <v>891.14</v>
      </c>
      <c r="H93" s="446"/>
      <c r="I93" s="187"/>
      <c r="J93" s="753" t="s">
        <v>399</v>
      </c>
      <c r="K93" s="753"/>
      <c r="L93" s="753"/>
      <c r="M93" s="753"/>
      <c r="N93" s="480" t="s">
        <v>827</v>
      </c>
      <c r="O93" s="481"/>
      <c r="P93" s="755">
        <v>72.45</v>
      </c>
      <c r="Q93" s="755"/>
      <c r="R93" s="756">
        <v>12.3</v>
      </c>
      <c r="S93" s="756"/>
      <c r="T93" s="756"/>
      <c r="U93" s="756">
        <v>891.14</v>
      </c>
      <c r="V93" s="756"/>
      <c r="W93" s="481"/>
      <c r="X93" s="756">
        <v>891.48</v>
      </c>
      <c r="Y93" s="756"/>
      <c r="Z93" s="756"/>
    </row>
    <row r="94" spans="1:26" s="168" customFormat="1" ht="13.5" customHeight="1">
      <c r="A94" s="466"/>
      <c r="B94" s="737" t="str">
        <f t="shared" si="7"/>
        <v>CABLE DE COBRE TIPO NH-80 DE 6mm2</v>
      </c>
      <c r="C94" s="738"/>
      <c r="D94" s="484" t="str">
        <f t="shared" si="8"/>
        <v>m</v>
      </c>
      <c r="E94" s="478">
        <f t="shared" si="9"/>
        <v>878.22</v>
      </c>
      <c r="F94" s="458">
        <f t="shared" si="10"/>
        <v>3.2</v>
      </c>
      <c r="G94" s="458">
        <f t="shared" si="11"/>
        <v>2810.3</v>
      </c>
      <c r="H94" s="446"/>
      <c r="I94" s="187"/>
      <c r="J94" s="754" t="s">
        <v>400</v>
      </c>
      <c r="K94" s="754"/>
      <c r="L94" s="754"/>
      <c r="M94" s="754"/>
      <c r="N94" s="480" t="s">
        <v>827</v>
      </c>
      <c r="O94" s="481"/>
      <c r="P94" s="755">
        <v>878.22</v>
      </c>
      <c r="Q94" s="755"/>
      <c r="R94" s="756">
        <v>3.2</v>
      </c>
      <c r="S94" s="756"/>
      <c r="T94" s="756"/>
      <c r="U94" s="756">
        <v>2810.3</v>
      </c>
      <c r="V94" s="756"/>
      <c r="W94" s="481"/>
      <c r="X94" s="756">
        <v>2806.86</v>
      </c>
      <c r="Y94" s="756"/>
      <c r="Z94" s="756"/>
    </row>
    <row r="95" spans="1:26" s="168" customFormat="1" ht="13.5" customHeight="1">
      <c r="A95" s="466"/>
      <c r="B95" s="737" t="str">
        <f t="shared" si="7"/>
        <v>CABLE DE COBRE DESNUDO BLANDO DE 50mm2</v>
      </c>
      <c r="C95" s="738"/>
      <c r="D95" s="484" t="str">
        <f t="shared" si="8"/>
        <v>m</v>
      </c>
      <c r="E95" s="478">
        <f t="shared" si="9"/>
        <v>33</v>
      </c>
      <c r="F95" s="458">
        <f t="shared" si="10"/>
        <v>19.3</v>
      </c>
      <c r="G95" s="458">
        <f t="shared" si="11"/>
        <v>636.9</v>
      </c>
      <c r="H95" s="446"/>
      <c r="I95" s="187"/>
      <c r="J95" s="753" t="s">
        <v>401</v>
      </c>
      <c r="K95" s="753"/>
      <c r="L95" s="753"/>
      <c r="M95" s="753"/>
      <c r="N95" s="480" t="s">
        <v>827</v>
      </c>
      <c r="O95" s="481"/>
      <c r="P95" s="755">
        <v>33</v>
      </c>
      <c r="Q95" s="755"/>
      <c r="R95" s="756">
        <v>19.3</v>
      </c>
      <c r="S95" s="756"/>
      <c r="T95" s="756"/>
      <c r="U95" s="756">
        <v>636.9</v>
      </c>
      <c r="V95" s="756"/>
      <c r="W95" s="481"/>
      <c r="X95" s="756">
        <v>636.9</v>
      </c>
      <c r="Y95" s="756"/>
      <c r="Z95" s="756"/>
    </row>
    <row r="96" spans="1:26" s="168" customFormat="1" ht="13.5" customHeight="1">
      <c r="A96" s="466"/>
      <c r="B96" s="737" t="str">
        <f t="shared" si="7"/>
        <v>CABLE RCA PARA SONIDO</v>
      </c>
      <c r="C96" s="738"/>
      <c r="D96" s="484" t="str">
        <f t="shared" si="8"/>
        <v>m</v>
      </c>
      <c r="E96" s="478">
        <f t="shared" si="9"/>
        <v>2678</v>
      </c>
      <c r="F96" s="458">
        <f t="shared" si="10"/>
        <v>1.4000000000000001</v>
      </c>
      <c r="G96" s="458">
        <f t="shared" si="11"/>
        <v>3749.2000000000003</v>
      </c>
      <c r="H96" s="446"/>
      <c r="I96" s="187"/>
      <c r="J96" s="754" t="s">
        <v>402</v>
      </c>
      <c r="K96" s="754"/>
      <c r="L96" s="754"/>
      <c r="M96" s="754"/>
      <c r="N96" s="480" t="s">
        <v>827</v>
      </c>
      <c r="O96" s="481"/>
      <c r="P96" s="755">
        <v>2678</v>
      </c>
      <c r="Q96" s="755"/>
      <c r="R96" s="756">
        <v>1.4000000000000001</v>
      </c>
      <c r="S96" s="756"/>
      <c r="T96" s="756"/>
      <c r="U96" s="756">
        <v>3749.2000000000003</v>
      </c>
      <c r="V96" s="756"/>
      <c r="W96" s="481"/>
      <c r="X96" s="756">
        <v>3744</v>
      </c>
      <c r="Y96" s="756"/>
      <c r="Z96" s="756"/>
    </row>
    <row r="97" spans="1:26" s="168" customFormat="1" ht="13.5" customHeight="1">
      <c r="A97" s="466"/>
      <c r="B97" s="737" t="str">
        <f t="shared" ref="B97:B102" si="12">+J97</f>
        <v>CONECTOR DE Cu TIPO ANDERSON DE 3/4" (19 mmØ)</v>
      </c>
      <c r="C97" s="738"/>
      <c r="D97" s="484" t="str">
        <f t="shared" si="8"/>
        <v>und</v>
      </c>
      <c r="E97" s="478">
        <f t="shared" si="9"/>
        <v>1</v>
      </c>
      <c r="F97" s="458">
        <f t="shared" si="10"/>
        <v>7.66</v>
      </c>
      <c r="G97" s="458">
        <f t="shared" si="11"/>
        <v>7.66</v>
      </c>
      <c r="H97" s="446"/>
      <c r="I97" s="187"/>
      <c r="J97" s="753" t="s">
        <v>403</v>
      </c>
      <c r="K97" s="753"/>
      <c r="L97" s="753"/>
      <c r="M97" s="753"/>
      <c r="N97" s="480" t="s">
        <v>117</v>
      </c>
      <c r="O97" s="481"/>
      <c r="P97" s="755">
        <v>1</v>
      </c>
      <c r="Q97" s="755"/>
      <c r="R97" s="756">
        <v>7.66</v>
      </c>
      <c r="S97" s="756"/>
      <c r="T97" s="756"/>
      <c r="U97" s="756">
        <v>7.66</v>
      </c>
      <c r="V97" s="756"/>
      <c r="W97" s="481"/>
      <c r="X97" s="756">
        <v>7.66</v>
      </c>
      <c r="Y97" s="756"/>
      <c r="Z97" s="756"/>
    </row>
    <row r="98" spans="1:26" s="168" customFormat="1" ht="13.5" customHeight="1">
      <c r="A98" s="466"/>
      <c r="B98" s="737" t="str">
        <f t="shared" si="12"/>
        <v>AISLADORES DISTANCIADORES</v>
      </c>
      <c r="C98" s="738"/>
      <c r="D98" s="484" t="str">
        <f t="shared" si="8"/>
        <v>und</v>
      </c>
      <c r="E98" s="478">
        <f t="shared" si="9"/>
        <v>15</v>
      </c>
      <c r="F98" s="458">
        <f t="shared" si="10"/>
        <v>2.5</v>
      </c>
      <c r="G98" s="458">
        <f t="shared" si="11"/>
        <v>37.5</v>
      </c>
      <c r="H98" s="446"/>
      <c r="I98" s="187"/>
      <c r="J98" s="754" t="s">
        <v>404</v>
      </c>
      <c r="K98" s="754"/>
      <c r="L98" s="754"/>
      <c r="M98" s="754"/>
      <c r="N98" s="480" t="s">
        <v>117</v>
      </c>
      <c r="O98" s="481"/>
      <c r="P98" s="755">
        <v>15</v>
      </c>
      <c r="Q98" s="755"/>
      <c r="R98" s="756">
        <v>2.5</v>
      </c>
      <c r="S98" s="756"/>
      <c r="T98" s="756"/>
      <c r="U98" s="756">
        <v>37.5</v>
      </c>
      <c r="V98" s="756"/>
      <c r="W98" s="481"/>
      <c r="X98" s="756">
        <v>37.5</v>
      </c>
      <c r="Y98" s="756"/>
      <c r="Z98" s="756"/>
    </row>
    <row r="99" spans="1:26" s="168" customFormat="1" ht="13.5" customHeight="1">
      <c r="A99" s="466"/>
      <c r="B99" s="737" t="str">
        <f t="shared" si="12"/>
        <v>VARILLA DE COBRE DE 19 mm x2.40 m CON ROSCA EN EXTREMO C/T/A</v>
      </c>
      <c r="C99" s="738"/>
      <c r="D99" s="484" t="str">
        <f t="shared" si="8"/>
        <v>und</v>
      </c>
      <c r="E99" s="478">
        <f t="shared" si="9"/>
        <v>1</v>
      </c>
      <c r="F99" s="458">
        <f t="shared" si="10"/>
        <v>245.76</v>
      </c>
      <c r="G99" s="458">
        <f t="shared" si="11"/>
        <v>245.76</v>
      </c>
      <c r="H99" s="446"/>
      <c r="I99" s="187"/>
      <c r="J99" s="753" t="s">
        <v>405</v>
      </c>
      <c r="K99" s="753"/>
      <c r="L99" s="753"/>
      <c r="M99" s="753"/>
      <c r="N99" s="480" t="s">
        <v>117</v>
      </c>
      <c r="O99" s="481"/>
      <c r="P99" s="755">
        <v>1</v>
      </c>
      <c r="Q99" s="755"/>
      <c r="R99" s="756">
        <v>245.76</v>
      </c>
      <c r="S99" s="756"/>
      <c r="T99" s="756"/>
      <c r="U99" s="756">
        <v>245.76</v>
      </c>
      <c r="V99" s="756"/>
      <c r="W99" s="481"/>
      <c r="X99" s="756">
        <v>245.76</v>
      </c>
      <c r="Y99" s="756"/>
      <c r="Z99" s="756"/>
    </row>
    <row r="100" spans="1:26" s="168" customFormat="1" ht="13.5" customHeight="1">
      <c r="A100" s="466"/>
      <c r="B100" s="737" t="str">
        <f t="shared" si="12"/>
        <v>CONDUCTOR DE COBRE DESNUDO SUAVE DE 35 mm2</v>
      </c>
      <c r="C100" s="738"/>
      <c r="D100" s="484" t="str">
        <f t="shared" si="8"/>
        <v>m</v>
      </c>
      <c r="E100" s="478">
        <f t="shared" si="9"/>
        <v>18</v>
      </c>
      <c r="F100" s="458">
        <f t="shared" si="10"/>
        <v>8.89</v>
      </c>
      <c r="G100" s="458">
        <f t="shared" si="11"/>
        <v>160.02000000000001</v>
      </c>
      <c r="H100" s="446"/>
      <c r="I100" s="187"/>
      <c r="J100" s="753" t="s">
        <v>406</v>
      </c>
      <c r="K100" s="753"/>
      <c r="L100" s="753"/>
      <c r="M100" s="753"/>
      <c r="N100" s="480" t="s">
        <v>827</v>
      </c>
      <c r="O100" s="481"/>
      <c r="P100" s="755">
        <v>18</v>
      </c>
      <c r="Q100" s="755"/>
      <c r="R100" s="756">
        <v>8.89</v>
      </c>
      <c r="S100" s="756"/>
      <c r="T100" s="756"/>
      <c r="U100" s="756">
        <v>160.02000000000001</v>
      </c>
      <c r="V100" s="756"/>
      <c r="W100" s="481"/>
      <c r="X100" s="756">
        <v>160.02000000000001</v>
      </c>
      <c r="Y100" s="756"/>
      <c r="Z100" s="756"/>
    </row>
    <row r="101" spans="1:26" s="168" customFormat="1" ht="13.5" customHeight="1">
      <c r="A101" s="466"/>
      <c r="B101" s="737" t="str">
        <f t="shared" si="12"/>
        <v>LAVATORIO DE LOSA DE PARED BABY FRESH INC ACCESORIOS</v>
      </c>
      <c r="C101" s="738"/>
      <c r="D101" s="484" t="str">
        <f t="shared" si="8"/>
        <v>und</v>
      </c>
      <c r="E101" s="478">
        <f t="shared" si="9"/>
        <v>2</v>
      </c>
      <c r="F101" s="458">
        <f t="shared" si="10"/>
        <v>90</v>
      </c>
      <c r="G101" s="458">
        <f t="shared" si="11"/>
        <v>180</v>
      </c>
      <c r="H101" s="446"/>
      <c r="I101" s="187"/>
      <c r="J101" s="753" t="s">
        <v>407</v>
      </c>
      <c r="K101" s="753"/>
      <c r="L101" s="753"/>
      <c r="M101" s="753"/>
      <c r="N101" s="480" t="s">
        <v>117</v>
      </c>
      <c r="O101" s="481"/>
      <c r="P101" s="755">
        <v>2</v>
      </c>
      <c r="Q101" s="755"/>
      <c r="R101" s="756">
        <v>90</v>
      </c>
      <c r="S101" s="756"/>
      <c r="T101" s="756"/>
      <c r="U101" s="756">
        <v>180</v>
      </c>
      <c r="V101" s="756"/>
      <c r="W101" s="481"/>
      <c r="X101" s="756">
        <v>180</v>
      </c>
      <c r="Y101" s="756"/>
      <c r="Z101" s="756"/>
    </row>
    <row r="102" spans="1:26" s="168" customFormat="1" ht="13.5" customHeight="1">
      <c r="A102" s="466"/>
      <c r="B102" s="737" t="str">
        <f t="shared" si="12"/>
        <v>LAVATORIO OVALIN BLANCO INCL. ACCESORIOS</v>
      </c>
      <c r="C102" s="738"/>
      <c r="D102" s="484" t="str">
        <f t="shared" si="8"/>
        <v>pza</v>
      </c>
      <c r="E102" s="478">
        <f t="shared" si="9"/>
        <v>4</v>
      </c>
      <c r="F102" s="458">
        <f t="shared" si="10"/>
        <v>60</v>
      </c>
      <c r="G102" s="458">
        <f t="shared" si="11"/>
        <v>240</v>
      </c>
      <c r="H102" s="446"/>
      <c r="I102" s="187"/>
      <c r="J102" s="753" t="s">
        <v>408</v>
      </c>
      <c r="K102" s="753"/>
      <c r="L102" s="753"/>
      <c r="M102" s="753"/>
      <c r="N102" s="480" t="s">
        <v>110</v>
      </c>
      <c r="O102" s="481"/>
      <c r="P102" s="755">
        <v>4</v>
      </c>
      <c r="Q102" s="755"/>
      <c r="R102" s="756">
        <v>60</v>
      </c>
      <c r="S102" s="756"/>
      <c r="T102" s="756"/>
      <c r="U102" s="756">
        <v>240</v>
      </c>
      <c r="V102" s="756"/>
      <c r="W102" s="481"/>
      <c r="X102" s="756">
        <v>240</v>
      </c>
      <c r="Y102" s="756"/>
      <c r="Z102" s="756"/>
    </row>
    <row r="103" spans="1:26" s="168" customFormat="1" ht="13.5" customHeight="1">
      <c r="A103" s="466"/>
      <c r="B103" s="737" t="str">
        <f t="shared" ref="B103:B108" si="13">+J103</f>
        <v>INODORO MODELO BABY FRESH COLOR BLANCO INCL. ACCESORIOS</v>
      </c>
      <c r="C103" s="738"/>
      <c r="D103" s="484" t="str">
        <f t="shared" si="8"/>
        <v>und</v>
      </c>
      <c r="E103" s="478">
        <f t="shared" si="9"/>
        <v>2</v>
      </c>
      <c r="F103" s="458">
        <f t="shared" si="10"/>
        <v>196</v>
      </c>
      <c r="G103" s="458">
        <f t="shared" si="11"/>
        <v>392</v>
      </c>
      <c r="H103" s="446"/>
      <c r="I103" s="187"/>
      <c r="J103" s="753" t="s">
        <v>409</v>
      </c>
      <c r="K103" s="753"/>
      <c r="L103" s="753"/>
      <c r="M103" s="753"/>
      <c r="N103" s="480" t="s">
        <v>117</v>
      </c>
      <c r="O103" s="481"/>
      <c r="P103" s="755">
        <v>2</v>
      </c>
      <c r="Q103" s="755"/>
      <c r="R103" s="756">
        <v>196</v>
      </c>
      <c r="S103" s="756"/>
      <c r="T103" s="756"/>
      <c r="U103" s="756">
        <v>392</v>
      </c>
      <c r="V103" s="756"/>
      <c r="W103" s="481"/>
      <c r="X103" s="756">
        <v>392</v>
      </c>
      <c r="Y103" s="756"/>
      <c r="Z103" s="756"/>
    </row>
    <row r="104" spans="1:26" s="168" customFormat="1" ht="13.5" customHeight="1">
      <c r="A104" s="466"/>
      <c r="B104" s="737" t="str">
        <f t="shared" si="13"/>
        <v>INODORO TQUE. BAJO CON PULSADOR NORMAL BLANCO C/A.</v>
      </c>
      <c r="C104" s="738"/>
      <c r="D104" s="484" t="str">
        <f t="shared" si="8"/>
        <v>und</v>
      </c>
      <c r="E104" s="478">
        <f t="shared" si="9"/>
        <v>13</v>
      </c>
      <c r="F104" s="458">
        <f t="shared" si="10"/>
        <v>110</v>
      </c>
      <c r="G104" s="458">
        <f t="shared" si="11"/>
        <v>1430</v>
      </c>
      <c r="H104" s="446"/>
      <c r="I104" s="187"/>
      <c r="J104" s="753" t="s">
        <v>410</v>
      </c>
      <c r="K104" s="753"/>
      <c r="L104" s="753"/>
      <c r="M104" s="753"/>
      <c r="N104" s="480" t="s">
        <v>117</v>
      </c>
      <c r="O104" s="481"/>
      <c r="P104" s="755">
        <v>13</v>
      </c>
      <c r="Q104" s="755"/>
      <c r="R104" s="756">
        <v>110</v>
      </c>
      <c r="S104" s="756"/>
      <c r="T104" s="756"/>
      <c r="U104" s="756">
        <v>1430</v>
      </c>
      <c r="V104" s="756"/>
      <c r="W104" s="481"/>
      <c r="X104" s="756">
        <v>1430</v>
      </c>
      <c r="Y104" s="756"/>
      <c r="Z104" s="756"/>
    </row>
    <row r="105" spans="1:26" s="168" customFormat="1" ht="13.5" customHeight="1">
      <c r="A105" s="466"/>
      <c r="B105" s="737" t="str">
        <f t="shared" si="13"/>
        <v>LAVATORIO 23"X17" P/GRIF.4" BLANCO C/A</v>
      </c>
      <c r="C105" s="738"/>
      <c r="D105" s="484" t="str">
        <f t="shared" si="8"/>
        <v>und</v>
      </c>
      <c r="E105" s="478">
        <f t="shared" si="9"/>
        <v>9</v>
      </c>
      <c r="F105" s="458">
        <f t="shared" si="10"/>
        <v>62</v>
      </c>
      <c r="G105" s="458">
        <f t="shared" si="11"/>
        <v>558</v>
      </c>
      <c r="H105" s="446"/>
      <c r="I105" s="187"/>
      <c r="J105" s="754" t="s">
        <v>411</v>
      </c>
      <c r="K105" s="754"/>
      <c r="L105" s="754"/>
      <c r="M105" s="754"/>
      <c r="N105" s="480" t="s">
        <v>117</v>
      </c>
      <c r="O105" s="481"/>
      <c r="P105" s="755">
        <v>9</v>
      </c>
      <c r="Q105" s="755"/>
      <c r="R105" s="756">
        <v>62</v>
      </c>
      <c r="S105" s="756"/>
      <c r="T105" s="756"/>
      <c r="U105" s="756">
        <v>558</v>
      </c>
      <c r="V105" s="756"/>
      <c r="W105" s="481"/>
      <c r="X105" s="756">
        <v>558</v>
      </c>
      <c r="Y105" s="756"/>
      <c r="Z105" s="756"/>
    </row>
    <row r="106" spans="1:26" s="168" customFormat="1" ht="13.5" customHeight="1">
      <c r="A106" s="466"/>
      <c r="B106" s="737" t="str">
        <f t="shared" si="13"/>
        <v>URINARIO PICO BLANCO INCL/ ACCESORIOS</v>
      </c>
      <c r="C106" s="738"/>
      <c r="D106" s="484" t="str">
        <f t="shared" si="8"/>
        <v>und</v>
      </c>
      <c r="E106" s="478">
        <f t="shared" si="9"/>
        <v>2</v>
      </c>
      <c r="F106" s="458">
        <f t="shared" si="10"/>
        <v>60</v>
      </c>
      <c r="G106" s="458">
        <f t="shared" si="11"/>
        <v>120</v>
      </c>
      <c r="H106" s="446"/>
      <c r="I106" s="187"/>
      <c r="J106" s="754" t="s">
        <v>412</v>
      </c>
      <c r="K106" s="754"/>
      <c r="L106" s="754"/>
      <c r="M106" s="754"/>
      <c r="N106" s="480" t="s">
        <v>117</v>
      </c>
      <c r="O106" s="481"/>
      <c r="P106" s="755">
        <v>2</v>
      </c>
      <c r="Q106" s="755"/>
      <c r="R106" s="756">
        <v>60</v>
      </c>
      <c r="S106" s="756"/>
      <c r="T106" s="756"/>
      <c r="U106" s="756">
        <v>120</v>
      </c>
      <c r="V106" s="756"/>
      <c r="W106" s="481"/>
      <c r="X106" s="756">
        <v>120</v>
      </c>
      <c r="Y106" s="756"/>
      <c r="Z106" s="756"/>
    </row>
    <row r="107" spans="1:26" s="168" customFormat="1" ht="13.5" customHeight="1">
      <c r="A107" s="466"/>
      <c r="B107" s="737" t="str">
        <f t="shared" si="13"/>
        <v>JABONERA C/ASA P/BANO 15x15 COLOR</v>
      </c>
      <c r="C107" s="738"/>
      <c r="D107" s="484" t="str">
        <f t="shared" si="8"/>
        <v>und</v>
      </c>
      <c r="E107" s="478">
        <f t="shared" si="9"/>
        <v>2</v>
      </c>
      <c r="F107" s="458">
        <f t="shared" si="10"/>
        <v>12</v>
      </c>
      <c r="G107" s="458">
        <f t="shared" si="11"/>
        <v>24</v>
      </c>
      <c r="H107" s="446"/>
      <c r="I107" s="187"/>
      <c r="J107" s="754" t="s">
        <v>413</v>
      </c>
      <c r="K107" s="754"/>
      <c r="L107" s="754"/>
      <c r="M107" s="754"/>
      <c r="N107" s="480" t="s">
        <v>117</v>
      </c>
      <c r="O107" s="481"/>
      <c r="P107" s="755">
        <v>2</v>
      </c>
      <c r="Q107" s="755"/>
      <c r="R107" s="756">
        <v>12</v>
      </c>
      <c r="S107" s="756"/>
      <c r="T107" s="756"/>
      <c r="U107" s="756">
        <v>24</v>
      </c>
      <c r="V107" s="756"/>
      <c r="W107" s="481"/>
      <c r="X107" s="756">
        <v>24</v>
      </c>
      <c r="Y107" s="756"/>
      <c r="Z107" s="756"/>
    </row>
    <row r="108" spans="1:26" s="168" customFormat="1" ht="13.5" customHeight="1">
      <c r="A108" s="466"/>
      <c r="B108" s="737" t="str">
        <f t="shared" si="13"/>
        <v>DISPENSADORA DE JABON LIQUIDO TIPO BOLA</v>
      </c>
      <c r="C108" s="738"/>
      <c r="D108" s="484" t="str">
        <f t="shared" si="8"/>
        <v>und</v>
      </c>
      <c r="E108" s="478">
        <f t="shared" si="9"/>
        <v>13</v>
      </c>
      <c r="F108" s="458">
        <f t="shared" si="10"/>
        <v>12</v>
      </c>
      <c r="G108" s="458">
        <f t="shared" si="11"/>
        <v>156</v>
      </c>
      <c r="H108" s="446"/>
      <c r="I108" s="187"/>
      <c r="J108" s="753" t="s">
        <v>414</v>
      </c>
      <c r="K108" s="753"/>
      <c r="L108" s="753"/>
      <c r="M108" s="753"/>
      <c r="N108" s="480" t="s">
        <v>117</v>
      </c>
      <c r="O108" s="481"/>
      <c r="P108" s="755">
        <v>13</v>
      </c>
      <c r="Q108" s="755"/>
      <c r="R108" s="756">
        <v>12</v>
      </c>
      <c r="S108" s="756"/>
      <c r="T108" s="756"/>
      <c r="U108" s="756">
        <v>156</v>
      </c>
      <c r="V108" s="756"/>
      <c r="W108" s="481"/>
      <c r="X108" s="756">
        <v>156</v>
      </c>
      <c r="Y108" s="756"/>
      <c r="Z108" s="756"/>
    </row>
    <row r="109" spans="1:26" s="168" customFormat="1" ht="13.5" customHeight="1">
      <c r="A109" s="466"/>
      <c r="B109" s="737" t="str">
        <f t="shared" ref="B109:B132" si="14">+J109</f>
        <v>DISPENSADORA DE PAPEL TOALLA</v>
      </c>
      <c r="C109" s="738"/>
      <c r="D109" s="484" t="str">
        <f t="shared" si="8"/>
        <v>und</v>
      </c>
      <c r="E109" s="478">
        <f t="shared" si="9"/>
        <v>2</v>
      </c>
      <c r="F109" s="458">
        <f t="shared" si="10"/>
        <v>40</v>
      </c>
      <c r="G109" s="458">
        <f t="shared" si="11"/>
        <v>80</v>
      </c>
      <c r="H109" s="446"/>
      <c r="I109" s="187"/>
      <c r="J109" s="754" t="s">
        <v>415</v>
      </c>
      <c r="K109" s="754"/>
      <c r="L109" s="754"/>
      <c r="M109" s="754"/>
      <c r="N109" s="480" t="s">
        <v>117</v>
      </c>
      <c r="O109" s="481"/>
      <c r="P109" s="755">
        <v>2</v>
      </c>
      <c r="Q109" s="755"/>
      <c r="R109" s="756">
        <v>40</v>
      </c>
      <c r="S109" s="756"/>
      <c r="T109" s="756"/>
      <c r="U109" s="756">
        <v>80</v>
      </c>
      <c r="V109" s="756"/>
      <c r="W109" s="481"/>
      <c r="X109" s="756">
        <v>80</v>
      </c>
      <c r="Y109" s="756"/>
      <c r="Z109" s="756"/>
    </row>
    <row r="110" spans="1:26" s="168" customFormat="1" ht="13.5" customHeight="1">
      <c r="A110" s="466"/>
      <c r="B110" s="737" t="str">
        <f t="shared" si="14"/>
        <v>PAPELERA DE 13x15 BLANCA</v>
      </c>
      <c r="C110" s="738"/>
      <c r="D110" s="484" t="str">
        <f t="shared" si="8"/>
        <v>und</v>
      </c>
      <c r="E110" s="478">
        <f t="shared" si="9"/>
        <v>15</v>
      </c>
      <c r="F110" s="458">
        <f t="shared" si="10"/>
        <v>15</v>
      </c>
      <c r="G110" s="458">
        <f t="shared" si="11"/>
        <v>225</v>
      </c>
      <c r="H110" s="446"/>
      <c r="I110" s="187"/>
      <c r="J110" s="754" t="s">
        <v>416</v>
      </c>
      <c r="K110" s="754"/>
      <c r="L110" s="754"/>
      <c r="M110" s="754"/>
      <c r="N110" s="480" t="s">
        <v>117</v>
      </c>
      <c r="O110" s="481"/>
      <c r="P110" s="755">
        <v>15</v>
      </c>
      <c r="Q110" s="755"/>
      <c r="R110" s="756">
        <v>15</v>
      </c>
      <c r="S110" s="756"/>
      <c r="T110" s="756"/>
      <c r="U110" s="756">
        <v>225</v>
      </c>
      <c r="V110" s="756"/>
      <c r="W110" s="481"/>
      <c r="X110" s="756">
        <v>225</v>
      </c>
      <c r="Y110" s="756"/>
      <c r="Z110" s="756"/>
    </row>
    <row r="111" spans="1:26" s="168" customFormat="1" ht="13.5" customHeight="1">
      <c r="A111" s="466"/>
      <c r="B111" s="737" t="str">
        <f t="shared" si="14"/>
        <v>LLAVE PARA LAVATORIO CROMADA 1/2"</v>
      </c>
      <c r="C111" s="738"/>
      <c r="D111" s="484" t="str">
        <f t="shared" si="8"/>
        <v>und</v>
      </c>
      <c r="E111" s="478">
        <f t="shared" si="9"/>
        <v>15</v>
      </c>
      <c r="F111" s="458">
        <f t="shared" si="10"/>
        <v>60</v>
      </c>
      <c r="G111" s="458">
        <f t="shared" si="11"/>
        <v>900</v>
      </c>
      <c r="H111" s="446"/>
      <c r="I111" s="187"/>
      <c r="J111" s="754" t="s">
        <v>417</v>
      </c>
      <c r="K111" s="754"/>
      <c r="L111" s="754"/>
      <c r="M111" s="754"/>
      <c r="N111" s="480" t="s">
        <v>117</v>
      </c>
      <c r="O111" s="481"/>
      <c r="P111" s="755">
        <v>15</v>
      </c>
      <c r="Q111" s="755"/>
      <c r="R111" s="756">
        <v>60</v>
      </c>
      <c r="S111" s="756"/>
      <c r="T111" s="756"/>
      <c r="U111" s="756">
        <v>900</v>
      </c>
      <c r="V111" s="756"/>
      <c r="W111" s="481"/>
      <c r="X111" s="756">
        <v>900</v>
      </c>
      <c r="Y111" s="756"/>
      <c r="Z111" s="756"/>
    </row>
    <row r="112" spans="1:26" s="168" customFormat="1" ht="13.5" customHeight="1">
      <c r="A112" s="466"/>
      <c r="B112" s="737" t="str">
        <f t="shared" si="14"/>
        <v>LLAVE PARA LAVADERO CROMADA TIPO GANSO</v>
      </c>
      <c r="C112" s="738"/>
      <c r="D112" s="484" t="str">
        <f t="shared" si="8"/>
        <v>und</v>
      </c>
      <c r="E112" s="478">
        <f t="shared" si="9"/>
        <v>9</v>
      </c>
      <c r="F112" s="458">
        <f t="shared" si="10"/>
        <v>41</v>
      </c>
      <c r="G112" s="458">
        <f t="shared" si="11"/>
        <v>369</v>
      </c>
      <c r="H112" s="446"/>
      <c r="I112" s="187"/>
      <c r="J112" s="753" t="s">
        <v>418</v>
      </c>
      <c r="K112" s="753"/>
      <c r="L112" s="753"/>
      <c r="M112" s="753"/>
      <c r="N112" s="480" t="s">
        <v>117</v>
      </c>
      <c r="O112" s="481"/>
      <c r="P112" s="755">
        <v>9</v>
      </c>
      <c r="Q112" s="755"/>
      <c r="R112" s="756">
        <v>41</v>
      </c>
      <c r="S112" s="756"/>
      <c r="T112" s="756"/>
      <c r="U112" s="756">
        <v>369</v>
      </c>
      <c r="V112" s="756"/>
      <c r="W112" s="481"/>
      <c r="X112" s="756">
        <v>369</v>
      </c>
      <c r="Y112" s="756"/>
      <c r="Z112" s="756"/>
    </row>
    <row r="113" spans="1:26" s="168" customFormat="1" ht="13.5" customHeight="1">
      <c r="A113" s="466"/>
      <c r="B113" s="737" t="str">
        <f t="shared" si="14"/>
        <v>LLAVE PARA URINARIO CROMADA  DE 1/2"</v>
      </c>
      <c r="C113" s="738"/>
      <c r="D113" s="484" t="str">
        <f t="shared" si="8"/>
        <v>und</v>
      </c>
      <c r="E113" s="478">
        <f t="shared" si="9"/>
        <v>2</v>
      </c>
      <c r="F113" s="458">
        <f t="shared" si="10"/>
        <v>60</v>
      </c>
      <c r="G113" s="458">
        <f t="shared" si="11"/>
        <v>120</v>
      </c>
      <c r="H113" s="446"/>
      <c r="I113" s="187"/>
      <c r="J113" s="754" t="s">
        <v>419</v>
      </c>
      <c r="K113" s="754"/>
      <c r="L113" s="754"/>
      <c r="M113" s="754"/>
      <c r="N113" s="480" t="s">
        <v>117</v>
      </c>
      <c r="O113" s="481"/>
      <c r="P113" s="755">
        <v>2</v>
      </c>
      <c r="Q113" s="755"/>
      <c r="R113" s="756">
        <v>60</v>
      </c>
      <c r="S113" s="756"/>
      <c r="T113" s="756"/>
      <c r="U113" s="756">
        <v>120</v>
      </c>
      <c r="V113" s="756"/>
      <c r="W113" s="481"/>
      <c r="X113" s="756">
        <v>120</v>
      </c>
      <c r="Y113" s="756"/>
      <c r="Z113" s="756"/>
    </row>
    <row r="114" spans="1:26" s="168" customFormat="1" ht="13.5" customHeight="1">
      <c r="A114" s="466"/>
      <c r="B114" s="737" t="str">
        <f t="shared" si="14"/>
        <v>PATCH CORD CAT 6A LSZH, 3 PIES, BLANCO OPACO</v>
      </c>
      <c r="C114" s="738"/>
      <c r="D114" s="484" t="str">
        <f t="shared" si="8"/>
        <v>und</v>
      </c>
      <c r="E114" s="478">
        <f t="shared" si="9"/>
        <v>22</v>
      </c>
      <c r="F114" s="458">
        <f t="shared" si="10"/>
        <v>33</v>
      </c>
      <c r="G114" s="458">
        <f t="shared" si="11"/>
        <v>726</v>
      </c>
      <c r="H114" s="446"/>
      <c r="I114" s="187"/>
      <c r="J114" s="753" t="s">
        <v>420</v>
      </c>
      <c r="K114" s="753"/>
      <c r="L114" s="753"/>
      <c r="M114" s="753"/>
      <c r="N114" s="480" t="s">
        <v>117</v>
      </c>
      <c r="O114" s="481"/>
      <c r="P114" s="755">
        <v>22</v>
      </c>
      <c r="Q114" s="755"/>
      <c r="R114" s="756">
        <v>33</v>
      </c>
      <c r="S114" s="756"/>
      <c r="T114" s="756"/>
      <c r="U114" s="756">
        <v>726</v>
      </c>
      <c r="V114" s="756"/>
      <c r="W114" s="481"/>
      <c r="X114" s="756">
        <v>726</v>
      </c>
      <c r="Y114" s="756"/>
      <c r="Z114" s="756"/>
    </row>
    <row r="115" spans="1:26" s="168" customFormat="1" ht="13.5" customHeight="1">
      <c r="A115" s="466"/>
      <c r="B115" s="737" t="str">
        <f t="shared" si="14"/>
        <v>PATCH CORD CAT 6A LSZH, 3 PIES, AZUL</v>
      </c>
      <c r="C115" s="738"/>
      <c r="D115" s="484" t="str">
        <f t="shared" si="8"/>
        <v>und</v>
      </c>
      <c r="E115" s="478">
        <f t="shared" si="9"/>
        <v>6</v>
      </c>
      <c r="F115" s="458">
        <f t="shared" si="10"/>
        <v>33</v>
      </c>
      <c r="G115" s="458">
        <f t="shared" si="11"/>
        <v>198</v>
      </c>
      <c r="H115" s="446"/>
      <c r="I115" s="187"/>
      <c r="J115" s="754" t="s">
        <v>421</v>
      </c>
      <c r="K115" s="754"/>
      <c r="L115" s="754"/>
      <c r="M115" s="754"/>
      <c r="N115" s="480" t="s">
        <v>117</v>
      </c>
      <c r="O115" s="481"/>
      <c r="P115" s="755">
        <v>6</v>
      </c>
      <c r="Q115" s="755"/>
      <c r="R115" s="756">
        <v>33</v>
      </c>
      <c r="S115" s="756"/>
      <c r="T115" s="756"/>
      <c r="U115" s="756">
        <v>198</v>
      </c>
      <c r="V115" s="756"/>
      <c r="W115" s="481"/>
      <c r="X115" s="756">
        <v>198</v>
      </c>
      <c r="Y115" s="756"/>
      <c r="Z115" s="756"/>
    </row>
    <row r="116" spans="1:26" s="168" customFormat="1" ht="13.5" customHeight="1">
      <c r="A116" s="466"/>
      <c r="B116" s="737" t="str">
        <f t="shared" si="14"/>
        <v>PATCH CORD CAT 6A LSZH, 3 PIES, ROJO</v>
      </c>
      <c r="C116" s="738"/>
      <c r="D116" s="484" t="str">
        <f t="shared" si="8"/>
        <v>und</v>
      </c>
      <c r="E116" s="478">
        <f t="shared" si="9"/>
        <v>15</v>
      </c>
      <c r="F116" s="458">
        <f t="shared" si="10"/>
        <v>33</v>
      </c>
      <c r="G116" s="458">
        <f t="shared" si="11"/>
        <v>495</v>
      </c>
      <c r="H116" s="446"/>
      <c r="I116" s="187"/>
      <c r="J116" s="754" t="s">
        <v>422</v>
      </c>
      <c r="K116" s="754"/>
      <c r="L116" s="754"/>
      <c r="M116" s="754"/>
      <c r="N116" s="480" t="s">
        <v>117</v>
      </c>
      <c r="O116" s="481"/>
      <c r="P116" s="755">
        <v>15</v>
      </c>
      <c r="Q116" s="755"/>
      <c r="R116" s="756">
        <v>33</v>
      </c>
      <c r="S116" s="756"/>
      <c r="T116" s="756"/>
      <c r="U116" s="756">
        <v>495</v>
      </c>
      <c r="V116" s="756"/>
      <c r="W116" s="481"/>
      <c r="X116" s="756">
        <v>495</v>
      </c>
      <c r="Y116" s="756"/>
      <c r="Z116" s="756"/>
    </row>
    <row r="117" spans="1:26" s="168" customFormat="1" ht="13.5" customHeight="1">
      <c r="A117" s="466"/>
      <c r="B117" s="737" t="str">
        <f t="shared" si="14"/>
        <v>PATCH PANEL MODULAR DE 48 PUERTOS CON ETIQUETAS DE IDENTIFICACIÓN S/ JACKS</v>
      </c>
      <c r="C117" s="738"/>
      <c r="D117" s="484" t="str">
        <f t="shared" si="8"/>
        <v>und</v>
      </c>
      <c r="E117" s="478">
        <f t="shared" si="9"/>
        <v>2</v>
      </c>
      <c r="F117" s="458">
        <f t="shared" si="10"/>
        <v>268.8</v>
      </c>
      <c r="G117" s="458">
        <f t="shared" si="11"/>
        <v>537.6</v>
      </c>
      <c r="H117" s="446"/>
      <c r="I117" s="187"/>
      <c r="J117" s="753" t="s">
        <v>423</v>
      </c>
      <c r="K117" s="753"/>
      <c r="L117" s="753"/>
      <c r="M117" s="753"/>
      <c r="N117" s="480" t="s">
        <v>117</v>
      </c>
      <c r="O117" s="481"/>
      <c r="P117" s="755">
        <v>2</v>
      </c>
      <c r="Q117" s="755"/>
      <c r="R117" s="756">
        <v>268.8</v>
      </c>
      <c r="S117" s="756"/>
      <c r="T117" s="756"/>
      <c r="U117" s="756">
        <v>537.6</v>
      </c>
      <c r="V117" s="756"/>
      <c r="W117" s="481"/>
      <c r="X117" s="756">
        <v>537.6</v>
      </c>
      <c r="Y117" s="756"/>
      <c r="Z117" s="756"/>
    </row>
    <row r="118" spans="1:26" s="168" customFormat="1" ht="13.5" customHeight="1">
      <c r="A118" s="466"/>
      <c r="B118" s="737" t="str">
        <f t="shared" si="14"/>
        <v>PATCH CORD CAT 6A LSZH, 3 M, AZUL</v>
      </c>
      <c r="C118" s="738"/>
      <c r="D118" s="484" t="str">
        <f t="shared" si="8"/>
        <v>und</v>
      </c>
      <c r="E118" s="478">
        <f t="shared" si="9"/>
        <v>22</v>
      </c>
      <c r="F118" s="458">
        <f t="shared" si="10"/>
        <v>38.61</v>
      </c>
      <c r="G118" s="458">
        <f t="shared" si="11"/>
        <v>849.42000000000007</v>
      </c>
      <c r="H118" s="446"/>
      <c r="I118" s="187"/>
      <c r="J118" s="754" t="s">
        <v>424</v>
      </c>
      <c r="K118" s="754"/>
      <c r="L118" s="754"/>
      <c r="M118" s="754"/>
      <c r="N118" s="480" t="s">
        <v>117</v>
      </c>
      <c r="O118" s="481"/>
      <c r="P118" s="755">
        <v>22</v>
      </c>
      <c r="Q118" s="755"/>
      <c r="R118" s="756">
        <v>38.61</v>
      </c>
      <c r="S118" s="756"/>
      <c r="T118" s="756"/>
      <c r="U118" s="756">
        <v>849.42000000000007</v>
      </c>
      <c r="V118" s="756"/>
      <c r="W118" s="481"/>
      <c r="X118" s="756">
        <v>849.42000000000007</v>
      </c>
      <c r="Y118" s="756"/>
      <c r="Z118" s="756"/>
    </row>
    <row r="119" spans="1:26" s="168" customFormat="1" ht="13.5" customHeight="1">
      <c r="A119" s="466"/>
      <c r="B119" s="737" t="str">
        <f t="shared" si="14"/>
        <v>PATCH CORD CAT 6A LSZH, 3 METROS, ROJO</v>
      </c>
      <c r="C119" s="738"/>
      <c r="D119" s="484" t="str">
        <f t="shared" si="8"/>
        <v>und</v>
      </c>
      <c r="E119" s="478">
        <f t="shared" si="9"/>
        <v>10</v>
      </c>
      <c r="F119" s="458">
        <f t="shared" si="10"/>
        <v>55</v>
      </c>
      <c r="G119" s="458">
        <f t="shared" si="11"/>
        <v>550</v>
      </c>
      <c r="H119" s="446"/>
      <c r="I119" s="187"/>
      <c r="J119" s="753" t="s">
        <v>425</v>
      </c>
      <c r="K119" s="753"/>
      <c r="L119" s="753"/>
      <c r="M119" s="753"/>
      <c r="N119" s="480" t="s">
        <v>117</v>
      </c>
      <c r="O119" s="481"/>
      <c r="P119" s="755">
        <v>10</v>
      </c>
      <c r="Q119" s="755"/>
      <c r="R119" s="756">
        <v>55</v>
      </c>
      <c r="S119" s="756"/>
      <c r="T119" s="756"/>
      <c r="U119" s="756">
        <v>550</v>
      </c>
      <c r="V119" s="756"/>
      <c r="W119" s="481"/>
      <c r="X119" s="756">
        <v>550</v>
      </c>
      <c r="Y119" s="756"/>
      <c r="Z119" s="756"/>
    </row>
    <row r="120" spans="1:26" s="168" customFormat="1" ht="13.5" customHeight="1">
      <c r="A120" s="466"/>
      <c r="B120" s="737" t="str">
        <f t="shared" si="14"/>
        <v>REGISTRO DE BRONCE DE 2"</v>
      </c>
      <c r="C120" s="738"/>
      <c r="D120" s="484" t="str">
        <f t="shared" si="8"/>
        <v>und</v>
      </c>
      <c r="E120" s="478">
        <f t="shared" si="9"/>
        <v>15</v>
      </c>
      <c r="F120" s="458">
        <f t="shared" si="10"/>
        <v>7</v>
      </c>
      <c r="G120" s="458">
        <f t="shared" si="11"/>
        <v>105</v>
      </c>
      <c r="H120" s="446"/>
      <c r="I120" s="187"/>
      <c r="J120" s="754" t="s">
        <v>426</v>
      </c>
      <c r="K120" s="754"/>
      <c r="L120" s="754"/>
      <c r="M120" s="754"/>
      <c r="N120" s="480" t="s">
        <v>117</v>
      </c>
      <c r="O120" s="481"/>
      <c r="P120" s="755">
        <v>15</v>
      </c>
      <c r="Q120" s="755"/>
      <c r="R120" s="756">
        <v>7</v>
      </c>
      <c r="S120" s="756"/>
      <c r="T120" s="756"/>
      <c r="U120" s="756">
        <v>105</v>
      </c>
      <c r="V120" s="756"/>
      <c r="W120" s="481"/>
      <c r="X120" s="756">
        <v>105</v>
      </c>
      <c r="Y120" s="756"/>
      <c r="Z120" s="756"/>
    </row>
    <row r="121" spans="1:26" s="168" customFormat="1" ht="13.5" customHeight="1">
      <c r="A121" s="466"/>
      <c r="B121" s="737" t="str">
        <f t="shared" si="14"/>
        <v>BARRA DE ALUMINIO 1 1/2 CROMADO PARA DUCHA L=90cm</v>
      </c>
      <c r="C121" s="738"/>
      <c r="D121" s="484" t="str">
        <f t="shared" si="8"/>
        <v>pza</v>
      </c>
      <c r="E121" s="478">
        <f t="shared" si="9"/>
        <v>10.5</v>
      </c>
      <c r="F121" s="458">
        <f t="shared" si="10"/>
        <v>140</v>
      </c>
      <c r="G121" s="458">
        <f t="shared" si="11"/>
        <v>1470</v>
      </c>
      <c r="H121" s="446"/>
      <c r="I121" s="187"/>
      <c r="J121" s="753" t="s">
        <v>427</v>
      </c>
      <c r="K121" s="753"/>
      <c r="L121" s="753"/>
      <c r="M121" s="753"/>
      <c r="N121" s="480" t="s">
        <v>110</v>
      </c>
      <c r="O121" s="481"/>
      <c r="P121" s="755">
        <v>10.5</v>
      </c>
      <c r="Q121" s="755"/>
      <c r="R121" s="756">
        <v>140</v>
      </c>
      <c r="S121" s="756"/>
      <c r="T121" s="756"/>
      <c r="U121" s="756">
        <v>1470</v>
      </c>
      <c r="V121" s="756"/>
      <c r="W121" s="481"/>
      <c r="X121" s="756">
        <v>1470</v>
      </c>
      <c r="Y121" s="756"/>
      <c r="Z121" s="756"/>
    </row>
    <row r="122" spans="1:26" s="168" customFormat="1" ht="13.5" customHeight="1">
      <c r="A122" s="466"/>
      <c r="B122" s="737" t="str">
        <f t="shared" si="14"/>
        <v>GRIFERIA CROMADA DE COMBINACION P. DUCHA DE 1/2"</v>
      </c>
      <c r="C122" s="738"/>
      <c r="D122" s="484" t="str">
        <f t="shared" si="8"/>
        <v>pza</v>
      </c>
      <c r="E122" s="478">
        <f t="shared" si="9"/>
        <v>2</v>
      </c>
      <c r="F122" s="458">
        <f t="shared" si="10"/>
        <v>55</v>
      </c>
      <c r="G122" s="458">
        <f t="shared" si="11"/>
        <v>110</v>
      </c>
      <c r="H122" s="446"/>
      <c r="I122" s="187"/>
      <c r="J122" s="753" t="s">
        <v>428</v>
      </c>
      <c r="K122" s="753"/>
      <c r="L122" s="753"/>
      <c r="M122" s="753"/>
      <c r="N122" s="480" t="s">
        <v>110</v>
      </c>
      <c r="O122" s="481"/>
      <c r="P122" s="755">
        <v>2</v>
      </c>
      <c r="Q122" s="755"/>
      <c r="R122" s="756">
        <v>55</v>
      </c>
      <c r="S122" s="756"/>
      <c r="T122" s="756"/>
      <c r="U122" s="756">
        <v>110</v>
      </c>
      <c r="V122" s="756"/>
      <c r="W122" s="481"/>
      <c r="X122" s="756">
        <v>110</v>
      </c>
      <c r="Y122" s="756"/>
      <c r="Z122" s="756"/>
    </row>
    <row r="123" spans="1:26" s="168" customFormat="1" ht="13.5" customHeight="1">
      <c r="A123" s="466"/>
      <c r="B123" s="737" t="str">
        <f t="shared" si="14"/>
        <v>UÑAS PARA LAVATORIO</v>
      </c>
      <c r="C123" s="738"/>
      <c r="D123" s="484" t="str">
        <f t="shared" si="8"/>
        <v>pza</v>
      </c>
      <c r="E123" s="478">
        <f t="shared" si="9"/>
        <v>22</v>
      </c>
      <c r="F123" s="458">
        <f t="shared" si="10"/>
        <v>5</v>
      </c>
      <c r="G123" s="458">
        <f t="shared" si="11"/>
        <v>110</v>
      </c>
      <c r="H123" s="446"/>
      <c r="I123" s="187"/>
      <c r="J123" s="754" t="s">
        <v>429</v>
      </c>
      <c r="K123" s="754"/>
      <c r="L123" s="754"/>
      <c r="M123" s="754"/>
      <c r="N123" s="480" t="s">
        <v>110</v>
      </c>
      <c r="O123" s="481"/>
      <c r="P123" s="755">
        <v>22</v>
      </c>
      <c r="Q123" s="755"/>
      <c r="R123" s="756">
        <v>5</v>
      </c>
      <c r="S123" s="756"/>
      <c r="T123" s="756"/>
      <c r="U123" s="756">
        <v>110</v>
      </c>
      <c r="V123" s="756"/>
      <c r="W123" s="481"/>
      <c r="X123" s="756">
        <v>110</v>
      </c>
      <c r="Y123" s="756"/>
      <c r="Z123" s="756"/>
    </row>
    <row r="124" spans="1:26" s="168" customFormat="1" ht="13.5" customHeight="1">
      <c r="A124" s="466"/>
      <c r="B124" s="737" t="str">
        <f t="shared" si="14"/>
        <v>UÑAS DE FIERRO FDO. DE SUJETACION PARA URINARIO</v>
      </c>
      <c r="C124" s="738"/>
      <c r="D124" s="484" t="str">
        <f t="shared" si="8"/>
        <v>pza</v>
      </c>
      <c r="E124" s="478">
        <f t="shared" si="9"/>
        <v>4</v>
      </c>
      <c r="F124" s="458">
        <f t="shared" si="10"/>
        <v>5</v>
      </c>
      <c r="G124" s="458">
        <f t="shared" si="11"/>
        <v>20</v>
      </c>
      <c r="H124" s="446"/>
      <c r="I124" s="187"/>
      <c r="J124" s="753" t="s">
        <v>430</v>
      </c>
      <c r="K124" s="753"/>
      <c r="L124" s="753"/>
      <c r="M124" s="753"/>
      <c r="N124" s="480" t="s">
        <v>110</v>
      </c>
      <c r="O124" s="481"/>
      <c r="P124" s="755">
        <v>4</v>
      </c>
      <c r="Q124" s="755"/>
      <c r="R124" s="756">
        <v>5</v>
      </c>
      <c r="S124" s="756"/>
      <c r="T124" s="756"/>
      <c r="U124" s="756">
        <v>20</v>
      </c>
      <c r="V124" s="756"/>
      <c r="W124" s="481"/>
      <c r="X124" s="756">
        <v>20</v>
      </c>
      <c r="Y124" s="756"/>
      <c r="Z124" s="756"/>
    </row>
    <row r="125" spans="1:26" s="168" customFormat="1" ht="13.5" customHeight="1">
      <c r="A125" s="466"/>
      <c r="B125" s="737" t="str">
        <f t="shared" si="14"/>
        <v>PARARRAYOS PDC IONIZANTE COBERTURA DE 100 m.</v>
      </c>
      <c r="C125" s="738"/>
      <c r="D125" s="484" t="str">
        <f t="shared" si="8"/>
        <v>und</v>
      </c>
      <c r="E125" s="478">
        <f t="shared" si="9"/>
        <v>1</v>
      </c>
      <c r="F125" s="458">
        <f t="shared" si="10"/>
        <v>3670</v>
      </c>
      <c r="G125" s="458">
        <f t="shared" si="11"/>
        <v>3670</v>
      </c>
      <c r="H125" s="446"/>
      <c r="I125" s="187"/>
      <c r="J125" s="753" t="s">
        <v>431</v>
      </c>
      <c r="K125" s="753"/>
      <c r="L125" s="753"/>
      <c r="M125" s="753"/>
      <c r="N125" s="480" t="s">
        <v>117</v>
      </c>
      <c r="O125" s="481"/>
      <c r="P125" s="755">
        <v>1</v>
      </c>
      <c r="Q125" s="755"/>
      <c r="R125" s="756">
        <v>3670</v>
      </c>
      <c r="S125" s="756"/>
      <c r="T125" s="756"/>
      <c r="U125" s="756">
        <v>3670</v>
      </c>
      <c r="V125" s="756"/>
      <c r="W125" s="481"/>
      <c r="X125" s="756">
        <v>3670</v>
      </c>
      <c r="Y125" s="756"/>
      <c r="Z125" s="756"/>
    </row>
    <row r="126" spans="1:26" s="168" customFormat="1" ht="13.5" customHeight="1">
      <c r="A126" s="466"/>
      <c r="B126" s="737" t="str">
        <f t="shared" si="14"/>
        <v>FIRESTOPING</v>
      </c>
      <c r="C126" s="738"/>
      <c r="D126" s="484" t="str">
        <f t="shared" si="8"/>
        <v>und</v>
      </c>
      <c r="E126" s="478">
        <f t="shared" si="9"/>
        <v>2</v>
      </c>
      <c r="F126" s="458">
        <f t="shared" si="10"/>
        <v>206.26</v>
      </c>
      <c r="G126" s="458">
        <f t="shared" si="11"/>
        <v>412.52</v>
      </c>
      <c r="H126" s="446"/>
      <c r="I126" s="187"/>
      <c r="J126" s="754" t="s">
        <v>432</v>
      </c>
      <c r="K126" s="754"/>
      <c r="L126" s="754"/>
      <c r="M126" s="754"/>
      <c r="N126" s="480" t="s">
        <v>117</v>
      </c>
      <c r="O126" s="481"/>
      <c r="P126" s="755">
        <v>2</v>
      </c>
      <c r="Q126" s="755"/>
      <c r="R126" s="756">
        <v>206.26</v>
      </c>
      <c r="S126" s="756"/>
      <c r="T126" s="756"/>
      <c r="U126" s="756">
        <v>412.52</v>
      </c>
      <c r="V126" s="756"/>
      <c r="W126" s="481"/>
      <c r="X126" s="756">
        <v>412.52</v>
      </c>
      <c r="Y126" s="756"/>
      <c r="Z126" s="756"/>
    </row>
    <row r="127" spans="1:26" s="168" customFormat="1" ht="13.5" customHeight="1">
      <c r="A127" s="466"/>
      <c r="B127" s="737" t="str">
        <f t="shared" si="14"/>
        <v>TABLERO DE DISTRIBUCION GABINETE METALICO 18 POLOS PARA EMPOTRAR TIPO RIEL DIN CON BARRAS DE COBRE</v>
      </c>
      <c r="C127" s="738"/>
      <c r="D127" s="484" t="str">
        <f t="shared" si="8"/>
        <v>und</v>
      </c>
      <c r="E127" s="478">
        <f t="shared" si="9"/>
        <v>3</v>
      </c>
      <c r="F127" s="458">
        <f t="shared" si="10"/>
        <v>380</v>
      </c>
      <c r="G127" s="458">
        <f t="shared" si="11"/>
        <v>1140</v>
      </c>
      <c r="H127" s="446"/>
      <c r="I127" s="187"/>
      <c r="J127" s="753" t="s">
        <v>433</v>
      </c>
      <c r="K127" s="753"/>
      <c r="L127" s="753"/>
      <c r="M127" s="753"/>
      <c r="N127" s="480" t="s">
        <v>117</v>
      </c>
      <c r="O127" s="481"/>
      <c r="P127" s="755">
        <v>3</v>
      </c>
      <c r="Q127" s="755"/>
      <c r="R127" s="756">
        <v>380</v>
      </c>
      <c r="S127" s="756"/>
      <c r="T127" s="756"/>
      <c r="U127" s="756">
        <v>1140</v>
      </c>
      <c r="V127" s="756"/>
      <c r="W127" s="481"/>
      <c r="X127" s="756">
        <v>1140</v>
      </c>
      <c r="Y127" s="756"/>
      <c r="Z127" s="756"/>
    </row>
    <row r="128" spans="1:26" s="168" customFormat="1" ht="13.5" customHeight="1">
      <c r="A128" s="466"/>
      <c r="B128" s="737" t="str">
        <f t="shared" si="14"/>
        <v>TABLERO DE DISTRIBUCION GABINETE METALICO 30 POLOS PARA EMPOTRAR TIPO RIEL DIN CON BARRAS DE COBRE</v>
      </c>
      <c r="C128" s="738"/>
      <c r="D128" s="484" t="str">
        <f t="shared" si="8"/>
        <v>und</v>
      </c>
      <c r="E128" s="478">
        <f t="shared" si="9"/>
        <v>2</v>
      </c>
      <c r="F128" s="458">
        <f t="shared" si="10"/>
        <v>580</v>
      </c>
      <c r="G128" s="458">
        <f t="shared" si="11"/>
        <v>1160</v>
      </c>
      <c r="H128" s="446"/>
      <c r="I128" s="187"/>
      <c r="J128" s="753" t="s">
        <v>434</v>
      </c>
      <c r="K128" s="753"/>
      <c r="L128" s="753"/>
      <c r="M128" s="753"/>
      <c r="N128" s="480" t="s">
        <v>117</v>
      </c>
      <c r="O128" s="481"/>
      <c r="P128" s="755">
        <v>2</v>
      </c>
      <c r="Q128" s="755"/>
      <c r="R128" s="756">
        <v>580</v>
      </c>
      <c r="S128" s="756"/>
      <c r="T128" s="756"/>
      <c r="U128" s="756">
        <v>1160</v>
      </c>
      <c r="V128" s="756"/>
      <c r="W128" s="481"/>
      <c r="X128" s="756">
        <v>1160</v>
      </c>
      <c r="Y128" s="756"/>
      <c r="Z128" s="756"/>
    </row>
    <row r="129" spans="1:26" s="168" customFormat="1" ht="13.5" customHeight="1">
      <c r="A129" s="466"/>
      <c r="B129" s="737" t="str">
        <f t="shared" si="14"/>
        <v>TABLERO DE DISTRIBUCION GABINETE METALICO 28 POLOS PARA EMPOTRAR TIPO RIEL DIN CON BARRAS DE COBRE</v>
      </c>
      <c r="C129" s="738"/>
      <c r="D129" s="484" t="str">
        <f t="shared" si="8"/>
        <v>und</v>
      </c>
      <c r="E129" s="478">
        <f t="shared" si="9"/>
        <v>1</v>
      </c>
      <c r="F129" s="458">
        <f t="shared" si="10"/>
        <v>540</v>
      </c>
      <c r="G129" s="458">
        <f t="shared" si="11"/>
        <v>540</v>
      </c>
      <c r="H129" s="446"/>
      <c r="I129" s="187"/>
      <c r="J129" s="753" t="s">
        <v>435</v>
      </c>
      <c r="K129" s="753"/>
      <c r="L129" s="753"/>
      <c r="M129" s="753"/>
      <c r="N129" s="480" t="s">
        <v>117</v>
      </c>
      <c r="O129" s="481"/>
      <c r="P129" s="755">
        <v>1</v>
      </c>
      <c r="Q129" s="755"/>
      <c r="R129" s="756">
        <v>540</v>
      </c>
      <c r="S129" s="756"/>
      <c r="T129" s="756"/>
      <c r="U129" s="756">
        <v>540</v>
      </c>
      <c r="V129" s="756"/>
      <c r="W129" s="481"/>
      <c r="X129" s="756">
        <v>540</v>
      </c>
      <c r="Y129" s="756"/>
      <c r="Z129" s="756"/>
    </row>
    <row r="130" spans="1:26" s="168" customFormat="1" ht="13.5" customHeight="1">
      <c r="A130" s="466"/>
      <c r="B130" s="737" t="str">
        <f t="shared" si="14"/>
        <v>TABLERO DE DISTRIBUCION GABINETE METALICO 24 POLOS PARA EMPOTRAR TIPO RIEL DIN CON BARRAS DE COBRE</v>
      </c>
      <c r="C130" s="738"/>
      <c r="D130" s="484" t="str">
        <f>+N130</f>
        <v>und</v>
      </c>
      <c r="E130" s="478">
        <f>+P130</f>
        <v>2</v>
      </c>
      <c r="F130" s="458">
        <f>+R130</f>
        <v>500</v>
      </c>
      <c r="G130" s="458">
        <f>+U130</f>
        <v>1000</v>
      </c>
      <c r="H130" s="446"/>
      <c r="I130" s="187"/>
      <c r="J130" s="753" t="s">
        <v>436</v>
      </c>
      <c r="K130" s="753"/>
      <c r="L130" s="753"/>
      <c r="M130" s="753"/>
      <c r="N130" s="480" t="s">
        <v>117</v>
      </c>
      <c r="O130" s="481"/>
      <c r="P130" s="755">
        <v>2</v>
      </c>
      <c r="Q130" s="755"/>
      <c r="R130" s="756">
        <v>500</v>
      </c>
      <c r="S130" s="756"/>
      <c r="T130" s="756"/>
      <c r="U130" s="756">
        <v>1000</v>
      </c>
      <c r="V130" s="756"/>
      <c r="W130" s="481"/>
      <c r="X130" s="756">
        <v>1000</v>
      </c>
      <c r="Y130" s="756"/>
      <c r="Z130" s="756"/>
    </row>
    <row r="131" spans="1:26" s="168" customFormat="1" ht="13.5" customHeight="1">
      <c r="A131" s="466"/>
      <c r="B131" s="737" t="str">
        <f t="shared" si="14"/>
        <v>TABLERO DE DISTRIBUCION GABINETE METALICO 32 POLOS PARA EMPOTRAR TIPO RIEL DIN CON BARRAS DE COBRE</v>
      </c>
      <c r="C131" s="738"/>
      <c r="D131" s="484" t="str">
        <f>+N131</f>
        <v>und</v>
      </c>
      <c r="E131" s="478">
        <f>+P131</f>
        <v>1</v>
      </c>
      <c r="F131" s="458">
        <f>+R131</f>
        <v>580</v>
      </c>
      <c r="G131" s="458">
        <f>+U131</f>
        <v>580</v>
      </c>
      <c r="H131" s="446"/>
      <c r="I131" s="187"/>
      <c r="J131" s="753" t="s">
        <v>437</v>
      </c>
      <c r="K131" s="753"/>
      <c r="L131" s="753"/>
      <c r="M131" s="753"/>
      <c r="N131" s="480" t="s">
        <v>117</v>
      </c>
      <c r="O131" s="481"/>
      <c r="P131" s="755">
        <v>1</v>
      </c>
      <c r="Q131" s="755"/>
      <c r="R131" s="756">
        <v>580</v>
      </c>
      <c r="S131" s="756"/>
      <c r="T131" s="756"/>
      <c r="U131" s="756">
        <v>580</v>
      </c>
      <c r="V131" s="756"/>
      <c r="W131" s="481"/>
      <c r="X131" s="756">
        <v>580</v>
      </c>
      <c r="Y131" s="756"/>
      <c r="Z131" s="756"/>
    </row>
    <row r="132" spans="1:26" s="168" customFormat="1" ht="13.5" customHeight="1">
      <c r="A132" s="466"/>
      <c r="B132" s="737" t="str">
        <f t="shared" si="14"/>
        <v>GABINETE DE PARED DE 42 UR ANCHO ESTANDAR 60.96 CM, CAP. DE CARGA DE 1360.8 KG ESTACIONARIA, INC. ACC. PUESTA  A TIERRA</v>
      </c>
      <c r="C132" s="738"/>
      <c r="D132" s="484" t="str">
        <f>+N132</f>
        <v>und</v>
      </c>
      <c r="E132" s="478">
        <f>+P132</f>
        <v>1</v>
      </c>
      <c r="F132" s="458">
        <f>+R132</f>
        <v>3210</v>
      </c>
      <c r="G132" s="458">
        <f>+U132</f>
        <v>3210</v>
      </c>
      <c r="H132" s="446"/>
      <c r="I132" s="187"/>
      <c r="J132" s="753" t="s">
        <v>438</v>
      </c>
      <c r="K132" s="753"/>
      <c r="L132" s="753"/>
      <c r="M132" s="753"/>
      <c r="N132" s="480" t="s">
        <v>117</v>
      </c>
      <c r="O132" s="481"/>
      <c r="P132" s="755">
        <v>1</v>
      </c>
      <c r="Q132" s="755"/>
      <c r="R132" s="756">
        <v>3210</v>
      </c>
      <c r="S132" s="756"/>
      <c r="T132" s="756"/>
      <c r="U132" s="756">
        <v>3210</v>
      </c>
      <c r="V132" s="756"/>
      <c r="W132" s="481"/>
      <c r="X132" s="756">
        <v>3210</v>
      </c>
      <c r="Y132" s="756"/>
      <c r="Z132" s="756"/>
    </row>
    <row r="133" spans="1:26" s="168" customFormat="1" ht="13.5" customHeight="1">
      <c r="A133" s="466"/>
      <c r="B133" s="737" t="str">
        <f t="shared" ref="B133:B140" si="15">+J133</f>
        <v>ADMINISTRADOR DE CABLES HORIZONTAL DE 2U DE ALTA CAPACIDAD - CONDUCTO DE PEINE CON TAPA DE BISAGRA DOBLE</v>
      </c>
      <c r="C133" s="738"/>
      <c r="D133" s="484" t="str">
        <f t="shared" ref="D133:D149" si="16">+N133</f>
        <v>und</v>
      </c>
      <c r="E133" s="478">
        <f t="shared" ref="E133:E140" si="17">+P133</f>
        <v>3</v>
      </c>
      <c r="F133" s="458">
        <f t="shared" ref="F133:F140" si="18">+R133</f>
        <v>350</v>
      </c>
      <c r="G133" s="458">
        <f t="shared" ref="G133:G140" si="19">+U133</f>
        <v>1050</v>
      </c>
      <c r="H133" s="446"/>
      <c r="I133" s="187"/>
      <c r="J133" s="753" t="s">
        <v>439</v>
      </c>
      <c r="K133" s="753"/>
      <c r="L133" s="753"/>
      <c r="M133" s="753"/>
      <c r="N133" s="480" t="s">
        <v>117</v>
      </c>
      <c r="O133" s="481"/>
      <c r="P133" s="755">
        <v>3</v>
      </c>
      <c r="Q133" s="755"/>
      <c r="R133" s="756">
        <v>350</v>
      </c>
      <c r="S133" s="756"/>
      <c r="T133" s="756"/>
      <c r="U133" s="756">
        <v>1050</v>
      </c>
      <c r="V133" s="756"/>
      <c r="W133" s="481"/>
      <c r="X133" s="756">
        <v>1050</v>
      </c>
      <c r="Y133" s="756"/>
      <c r="Z133" s="756"/>
    </row>
    <row r="134" spans="1:26" s="168" customFormat="1" ht="13.5" customHeight="1">
      <c r="A134" s="466"/>
      <c r="B134" s="737" t="str">
        <f t="shared" si="15"/>
        <v>INTERRUPTOR UNIPOLAR SIMPLE 15A/220V MODUS STYLE</v>
      </c>
      <c r="C134" s="738"/>
      <c r="D134" s="484" t="str">
        <f t="shared" si="16"/>
        <v>und</v>
      </c>
      <c r="E134" s="478">
        <f t="shared" si="17"/>
        <v>31</v>
      </c>
      <c r="F134" s="458">
        <f t="shared" si="18"/>
        <v>12</v>
      </c>
      <c r="G134" s="458">
        <f t="shared" si="19"/>
        <v>372</v>
      </c>
      <c r="H134" s="446"/>
      <c r="I134" s="187"/>
      <c r="J134" s="753" t="s">
        <v>440</v>
      </c>
      <c r="K134" s="753"/>
      <c r="L134" s="753"/>
      <c r="M134" s="753"/>
      <c r="N134" s="480" t="s">
        <v>117</v>
      </c>
      <c r="O134" s="481"/>
      <c r="P134" s="755">
        <v>31</v>
      </c>
      <c r="Q134" s="755"/>
      <c r="R134" s="756">
        <v>12</v>
      </c>
      <c r="S134" s="756"/>
      <c r="T134" s="756"/>
      <c r="U134" s="756">
        <v>372</v>
      </c>
      <c r="V134" s="756"/>
      <c r="W134" s="481"/>
      <c r="X134" s="756">
        <v>372</v>
      </c>
      <c r="Y134" s="756"/>
      <c r="Z134" s="756"/>
    </row>
    <row r="135" spans="1:26" s="168" customFormat="1" ht="13.5" customHeight="1">
      <c r="A135" s="466"/>
      <c r="B135" s="737" t="str">
        <f t="shared" si="15"/>
        <v>INTERRUPTOR UNIPOLAR DOBLE 15A/220V MODUS STYLE</v>
      </c>
      <c r="C135" s="738"/>
      <c r="D135" s="484" t="str">
        <f t="shared" si="16"/>
        <v>und</v>
      </c>
      <c r="E135" s="478">
        <f t="shared" si="17"/>
        <v>17</v>
      </c>
      <c r="F135" s="458">
        <f t="shared" si="18"/>
        <v>17</v>
      </c>
      <c r="G135" s="458">
        <f t="shared" si="19"/>
        <v>289</v>
      </c>
      <c r="H135" s="446"/>
      <c r="I135" s="187"/>
      <c r="J135" s="753" t="s">
        <v>441</v>
      </c>
      <c r="K135" s="753"/>
      <c r="L135" s="753"/>
      <c r="M135" s="753"/>
      <c r="N135" s="480" t="s">
        <v>117</v>
      </c>
      <c r="O135" s="481"/>
      <c r="P135" s="755">
        <v>17</v>
      </c>
      <c r="Q135" s="755"/>
      <c r="R135" s="756">
        <v>17</v>
      </c>
      <c r="S135" s="756"/>
      <c r="T135" s="756"/>
      <c r="U135" s="756">
        <v>289</v>
      </c>
      <c r="V135" s="756"/>
      <c r="W135" s="481"/>
      <c r="X135" s="756">
        <v>289</v>
      </c>
      <c r="Y135" s="756"/>
      <c r="Z135" s="756"/>
    </row>
    <row r="136" spans="1:26" s="168" customFormat="1" ht="13.5" customHeight="1">
      <c r="A136" s="466"/>
      <c r="B136" s="737" t="str">
        <f t="shared" si="15"/>
        <v>INTERRUPTOR DIFERENCIAL 2x15A, 220V, 30mA</v>
      </c>
      <c r="C136" s="738"/>
      <c r="D136" s="484" t="str">
        <f t="shared" si="16"/>
        <v>und</v>
      </c>
      <c r="E136" s="478">
        <f t="shared" si="17"/>
        <v>36</v>
      </c>
      <c r="F136" s="458">
        <f t="shared" si="18"/>
        <v>80</v>
      </c>
      <c r="G136" s="458">
        <f t="shared" si="19"/>
        <v>2880</v>
      </c>
      <c r="H136" s="446"/>
      <c r="I136" s="187"/>
      <c r="J136" s="753" t="s">
        <v>442</v>
      </c>
      <c r="K136" s="753"/>
      <c r="L136" s="753"/>
      <c r="M136" s="753"/>
      <c r="N136" s="480" t="s">
        <v>117</v>
      </c>
      <c r="O136" s="481"/>
      <c r="P136" s="755">
        <v>36</v>
      </c>
      <c r="Q136" s="755"/>
      <c r="R136" s="756">
        <v>80</v>
      </c>
      <c r="S136" s="756"/>
      <c r="T136" s="756"/>
      <c r="U136" s="756">
        <v>2880</v>
      </c>
      <c r="V136" s="756"/>
      <c r="W136" s="481"/>
      <c r="X136" s="756">
        <v>2880</v>
      </c>
      <c r="Y136" s="756"/>
      <c r="Z136" s="756"/>
    </row>
    <row r="137" spans="1:26" s="168" customFormat="1" ht="13.5" customHeight="1">
      <c r="A137" s="466"/>
      <c r="B137" s="737" t="str">
        <f t="shared" si="15"/>
        <v>INTERRUPTOR HORARIO DIGITAL 16 A/220V</v>
      </c>
      <c r="C137" s="738"/>
      <c r="D137" s="484" t="str">
        <f t="shared" si="16"/>
        <v>und</v>
      </c>
      <c r="E137" s="478">
        <f t="shared" si="17"/>
        <v>3</v>
      </c>
      <c r="F137" s="458">
        <f t="shared" si="18"/>
        <v>133.89000000000001</v>
      </c>
      <c r="G137" s="458">
        <f t="shared" si="19"/>
        <v>401.67</v>
      </c>
      <c r="H137" s="446"/>
      <c r="I137" s="187"/>
      <c r="J137" s="754" t="s">
        <v>443</v>
      </c>
      <c r="K137" s="754"/>
      <c r="L137" s="754"/>
      <c r="M137" s="754"/>
      <c r="N137" s="480" t="s">
        <v>117</v>
      </c>
      <c r="O137" s="481"/>
      <c r="P137" s="755">
        <v>3</v>
      </c>
      <c r="Q137" s="755"/>
      <c r="R137" s="756">
        <v>133.89000000000001</v>
      </c>
      <c r="S137" s="756"/>
      <c r="T137" s="756"/>
      <c r="U137" s="756">
        <v>401.67</v>
      </c>
      <c r="V137" s="756"/>
      <c r="W137" s="481"/>
      <c r="X137" s="756">
        <v>401.67</v>
      </c>
      <c r="Y137" s="756"/>
      <c r="Z137" s="756"/>
    </row>
    <row r="138" spans="1:26" s="168" customFormat="1" ht="13.5" customHeight="1">
      <c r="A138" s="466"/>
      <c r="B138" s="737" t="str">
        <f t="shared" si="15"/>
        <v>CAJA CUADRADA DE FIERRO GALVANIZADO 250 x 250 x 100 mm</v>
      </c>
      <c r="C138" s="738"/>
      <c r="D138" s="484" t="str">
        <f t="shared" si="16"/>
        <v>und</v>
      </c>
      <c r="E138" s="478">
        <f t="shared" si="17"/>
        <v>80</v>
      </c>
      <c r="F138" s="458">
        <f t="shared" si="18"/>
        <v>11</v>
      </c>
      <c r="G138" s="458">
        <f t="shared" si="19"/>
        <v>880</v>
      </c>
      <c r="H138" s="446"/>
      <c r="I138" s="187"/>
      <c r="J138" s="753" t="s">
        <v>444</v>
      </c>
      <c r="K138" s="753"/>
      <c r="L138" s="753"/>
      <c r="M138" s="753"/>
      <c r="N138" s="480" t="s">
        <v>117</v>
      </c>
      <c r="O138" s="481"/>
      <c r="P138" s="755">
        <v>80</v>
      </c>
      <c r="Q138" s="755"/>
      <c r="R138" s="756">
        <v>11</v>
      </c>
      <c r="S138" s="756"/>
      <c r="T138" s="756"/>
      <c r="U138" s="756">
        <v>880</v>
      </c>
      <c r="V138" s="756"/>
      <c r="W138" s="481"/>
      <c r="X138" s="756">
        <v>880</v>
      </c>
      <c r="Y138" s="756"/>
      <c r="Z138" s="756"/>
    </row>
    <row r="139" spans="1:26" s="168" customFormat="1" ht="13.5" customHeight="1">
      <c r="A139" s="466"/>
      <c r="B139" s="737" t="str">
        <f t="shared" si="15"/>
        <v>CAJA CUADRADA DE FIERRO GALVANIZADO 100 x 100 x 50 mm</v>
      </c>
      <c r="C139" s="738"/>
      <c r="D139" s="484" t="str">
        <f t="shared" si="16"/>
        <v>und</v>
      </c>
      <c r="E139" s="478">
        <f t="shared" si="17"/>
        <v>60</v>
      </c>
      <c r="F139" s="458">
        <f t="shared" si="18"/>
        <v>4.6000000000000005</v>
      </c>
      <c r="G139" s="458">
        <f t="shared" si="19"/>
        <v>276</v>
      </c>
      <c r="H139" s="446"/>
      <c r="I139" s="187"/>
      <c r="J139" s="753" t="s">
        <v>445</v>
      </c>
      <c r="K139" s="753"/>
      <c r="L139" s="753"/>
      <c r="M139" s="753"/>
      <c r="N139" s="480" t="s">
        <v>117</v>
      </c>
      <c r="O139" s="481"/>
      <c r="P139" s="755">
        <v>60</v>
      </c>
      <c r="Q139" s="755"/>
      <c r="R139" s="756">
        <v>4.6000000000000005</v>
      </c>
      <c r="S139" s="756"/>
      <c r="T139" s="756"/>
      <c r="U139" s="756">
        <v>276</v>
      </c>
      <c r="V139" s="756"/>
      <c r="W139" s="481"/>
      <c r="X139" s="756">
        <v>276</v>
      </c>
      <c r="Y139" s="756"/>
      <c r="Z139" s="756"/>
    </row>
    <row r="140" spans="1:26" s="168" customFormat="1" ht="13.5" customHeight="1">
      <c r="A140" s="466"/>
      <c r="B140" s="737" t="str">
        <f t="shared" si="15"/>
        <v>CAJA CUADRADA DE FIERRO GALVANIZADO 100 x 50 x 50 mm</v>
      </c>
      <c r="C140" s="738"/>
      <c r="D140" s="484" t="str">
        <f t="shared" si="16"/>
        <v>und</v>
      </c>
      <c r="E140" s="478">
        <f t="shared" si="17"/>
        <v>109</v>
      </c>
      <c r="F140" s="458">
        <f t="shared" si="18"/>
        <v>1.5</v>
      </c>
      <c r="G140" s="458">
        <f t="shared" si="19"/>
        <v>163.5</v>
      </c>
      <c r="H140" s="446"/>
      <c r="I140" s="187"/>
      <c r="J140" s="753" t="s">
        <v>446</v>
      </c>
      <c r="K140" s="753"/>
      <c r="L140" s="753"/>
      <c r="M140" s="753"/>
      <c r="N140" s="480" t="s">
        <v>117</v>
      </c>
      <c r="O140" s="481"/>
      <c r="P140" s="755">
        <v>109</v>
      </c>
      <c r="Q140" s="755"/>
      <c r="R140" s="756">
        <v>1.5</v>
      </c>
      <c r="S140" s="756"/>
      <c r="T140" s="756"/>
      <c r="U140" s="756">
        <v>163.5</v>
      </c>
      <c r="V140" s="756"/>
      <c r="W140" s="481"/>
      <c r="X140" s="756">
        <v>163.5</v>
      </c>
      <c r="Y140" s="756"/>
      <c r="Z140" s="756"/>
    </row>
    <row r="141" spans="1:26" s="168" customFormat="1" ht="13.5" customHeight="1">
      <c r="A141" s="466"/>
      <c r="B141" s="737" t="str">
        <f t="shared" ref="B141:B149" si="20">+J141</f>
        <v>CAJA DE PASE GALVANIZADA DE 150mm X 150mm X 100mm</v>
      </c>
      <c r="C141" s="738"/>
      <c r="D141" s="484" t="str">
        <f t="shared" si="16"/>
        <v>und</v>
      </c>
      <c r="E141" s="478">
        <f t="shared" ref="E141:E149" si="21">+P141</f>
        <v>60</v>
      </c>
      <c r="F141" s="458">
        <f t="shared" ref="F141:F149" si="22">+R141</f>
        <v>6.9</v>
      </c>
      <c r="G141" s="458">
        <f t="shared" ref="G141:G149" si="23">+U141</f>
        <v>414</v>
      </c>
      <c r="H141" s="446"/>
      <c r="I141" s="187"/>
      <c r="J141" s="753" t="s">
        <v>447</v>
      </c>
      <c r="K141" s="753"/>
      <c r="L141" s="753"/>
      <c r="M141" s="753"/>
      <c r="N141" s="480" t="s">
        <v>117</v>
      </c>
      <c r="O141" s="481"/>
      <c r="P141" s="755">
        <v>60</v>
      </c>
      <c r="Q141" s="755"/>
      <c r="R141" s="756">
        <v>6.9</v>
      </c>
      <c r="S141" s="756"/>
      <c r="T141" s="756"/>
      <c r="U141" s="756">
        <v>414</v>
      </c>
      <c r="V141" s="756"/>
      <c r="W141" s="481"/>
      <c r="X141" s="756">
        <v>414</v>
      </c>
      <c r="Y141" s="756"/>
      <c r="Z141" s="756"/>
    </row>
    <row r="142" spans="1:26" s="168" customFormat="1" ht="13.5" customHeight="1">
      <c r="A142" s="466"/>
      <c r="B142" s="737" t="str">
        <f t="shared" si="20"/>
        <v>CAJA DE PASE GALVANIZADA DE 400mm X 400mm X 150mm</v>
      </c>
      <c r="C142" s="738"/>
      <c r="D142" s="484" t="str">
        <f t="shared" si="16"/>
        <v>und</v>
      </c>
      <c r="E142" s="478">
        <f t="shared" si="21"/>
        <v>8</v>
      </c>
      <c r="F142" s="458">
        <f t="shared" si="22"/>
        <v>21</v>
      </c>
      <c r="G142" s="458">
        <f t="shared" si="23"/>
        <v>168</v>
      </c>
      <c r="H142" s="446"/>
      <c r="I142" s="187"/>
      <c r="J142" s="753" t="s">
        <v>448</v>
      </c>
      <c r="K142" s="753"/>
      <c r="L142" s="753"/>
      <c r="M142" s="753"/>
      <c r="N142" s="480" t="s">
        <v>117</v>
      </c>
      <c r="O142" s="481"/>
      <c r="P142" s="755">
        <v>8</v>
      </c>
      <c r="Q142" s="755"/>
      <c r="R142" s="756">
        <v>21</v>
      </c>
      <c r="S142" s="756"/>
      <c r="T142" s="756"/>
      <c r="U142" s="756">
        <v>168</v>
      </c>
      <c r="V142" s="756"/>
      <c r="W142" s="481"/>
      <c r="X142" s="756">
        <v>168</v>
      </c>
      <c r="Y142" s="756"/>
      <c r="Z142" s="756"/>
    </row>
    <row r="143" spans="1:26" s="168" customFormat="1" ht="13.5" customHeight="1">
      <c r="A143" s="466"/>
      <c r="B143" s="737" t="str">
        <f t="shared" si="20"/>
        <v>CAJA DE PASE GALVANIZADA DE 200mm X 200mm X 100mm</v>
      </c>
      <c r="C143" s="738"/>
      <c r="D143" s="484" t="str">
        <f t="shared" si="16"/>
        <v>pza</v>
      </c>
      <c r="E143" s="478">
        <f t="shared" si="21"/>
        <v>70</v>
      </c>
      <c r="F143" s="458">
        <f t="shared" si="22"/>
        <v>9.9</v>
      </c>
      <c r="G143" s="458">
        <f t="shared" si="23"/>
        <v>693</v>
      </c>
      <c r="H143" s="446"/>
      <c r="I143" s="187"/>
      <c r="J143" s="753" t="s">
        <v>449</v>
      </c>
      <c r="K143" s="753"/>
      <c r="L143" s="753"/>
      <c r="M143" s="753"/>
      <c r="N143" s="480" t="s">
        <v>110</v>
      </c>
      <c r="O143" s="481"/>
      <c r="P143" s="755">
        <v>70</v>
      </c>
      <c r="Q143" s="755"/>
      <c r="R143" s="756">
        <v>9.9</v>
      </c>
      <c r="S143" s="756"/>
      <c r="T143" s="756"/>
      <c r="U143" s="756">
        <v>693</v>
      </c>
      <c r="V143" s="756"/>
      <c r="W143" s="481"/>
      <c r="X143" s="756">
        <v>693</v>
      </c>
      <c r="Y143" s="756"/>
      <c r="Z143" s="756"/>
    </row>
    <row r="144" spans="1:26" s="168" customFormat="1" ht="13.5" customHeight="1">
      <c r="A144" s="466"/>
      <c r="B144" s="737" t="str">
        <f t="shared" si="20"/>
        <v>CAJA DE PASE CUADRADA DE F°G° CON TAPA BISELADA 100x100x50 mm</v>
      </c>
      <c r="C144" s="738"/>
      <c r="D144" s="484" t="str">
        <f t="shared" si="16"/>
        <v>pza</v>
      </c>
      <c r="E144" s="478">
        <f t="shared" si="21"/>
        <v>34</v>
      </c>
      <c r="F144" s="458">
        <f t="shared" si="22"/>
        <v>11.05</v>
      </c>
      <c r="G144" s="458">
        <f t="shared" si="23"/>
        <v>375.7</v>
      </c>
      <c r="H144" s="446"/>
      <c r="I144" s="187"/>
      <c r="J144" s="753" t="s">
        <v>450</v>
      </c>
      <c r="K144" s="753"/>
      <c r="L144" s="753"/>
      <c r="M144" s="753"/>
      <c r="N144" s="480" t="s">
        <v>110</v>
      </c>
      <c r="O144" s="481"/>
      <c r="P144" s="755">
        <v>34</v>
      </c>
      <c r="Q144" s="755"/>
      <c r="R144" s="756">
        <v>11.05</v>
      </c>
      <c r="S144" s="756"/>
      <c r="T144" s="756"/>
      <c r="U144" s="756">
        <v>375.7</v>
      </c>
      <c r="V144" s="756"/>
      <c r="W144" s="481"/>
      <c r="X144" s="756">
        <v>375.7</v>
      </c>
      <c r="Y144" s="756"/>
      <c r="Z144" s="756"/>
    </row>
    <row r="145" spans="1:26" s="168" customFormat="1" ht="13.5" customHeight="1">
      <c r="A145" s="466"/>
      <c r="B145" s="737" t="str">
        <f t="shared" si="20"/>
        <v>PULSADOR DE TIMBRE 10A/220V MODUS STYLE</v>
      </c>
      <c r="C145" s="738"/>
      <c r="D145" s="484" t="str">
        <f t="shared" si="16"/>
        <v>und</v>
      </c>
      <c r="E145" s="478">
        <f t="shared" si="21"/>
        <v>2</v>
      </c>
      <c r="F145" s="458">
        <f t="shared" si="22"/>
        <v>14</v>
      </c>
      <c r="G145" s="458">
        <f t="shared" si="23"/>
        <v>28</v>
      </c>
      <c r="H145" s="446"/>
      <c r="I145" s="187"/>
      <c r="J145" s="753" t="s">
        <v>451</v>
      </c>
      <c r="K145" s="753"/>
      <c r="L145" s="753"/>
      <c r="M145" s="753"/>
      <c r="N145" s="480" t="s">
        <v>117</v>
      </c>
      <c r="O145" s="481"/>
      <c r="P145" s="755">
        <v>2</v>
      </c>
      <c r="Q145" s="755"/>
      <c r="R145" s="756">
        <v>14</v>
      </c>
      <c r="S145" s="756"/>
      <c r="T145" s="756"/>
      <c r="U145" s="756">
        <v>28</v>
      </c>
      <c r="V145" s="756"/>
      <c r="W145" s="481"/>
      <c r="X145" s="756">
        <v>28</v>
      </c>
      <c r="Y145" s="756"/>
      <c r="Z145" s="756"/>
    </row>
    <row r="146" spans="1:26" s="168" customFormat="1" ht="13.5" customHeight="1">
      <c r="A146" s="466"/>
      <c r="B146" s="737" t="str">
        <f t="shared" si="20"/>
        <v>CAJA DE PASE CUADRADA DE F°G° CON TAPA BISELADA 200x200x80 mm</v>
      </c>
      <c r="C146" s="738"/>
      <c r="D146" s="484" t="str">
        <f t="shared" si="16"/>
        <v>pza</v>
      </c>
      <c r="E146" s="478">
        <f t="shared" si="21"/>
        <v>8</v>
      </c>
      <c r="F146" s="458">
        <f t="shared" si="22"/>
        <v>23</v>
      </c>
      <c r="G146" s="458">
        <f t="shared" si="23"/>
        <v>184</v>
      </c>
      <c r="H146" s="446"/>
      <c r="I146" s="187"/>
      <c r="J146" s="753" t="s">
        <v>452</v>
      </c>
      <c r="K146" s="753"/>
      <c r="L146" s="753"/>
      <c r="M146" s="753"/>
      <c r="N146" s="480" t="s">
        <v>110</v>
      </c>
      <c r="O146" s="481"/>
      <c r="P146" s="755">
        <v>8</v>
      </c>
      <c r="Q146" s="755"/>
      <c r="R146" s="756">
        <v>23</v>
      </c>
      <c r="S146" s="756"/>
      <c r="T146" s="756"/>
      <c r="U146" s="756">
        <v>184</v>
      </c>
      <c r="V146" s="756"/>
      <c r="W146" s="481"/>
      <c r="X146" s="756">
        <v>184</v>
      </c>
      <c r="Y146" s="756"/>
      <c r="Z146" s="756"/>
    </row>
    <row r="147" spans="1:26" s="168" customFormat="1" ht="13.5" customHeight="1">
      <c r="A147" s="466"/>
      <c r="B147" s="737" t="str">
        <f t="shared" si="20"/>
        <v>CAJA DE PASE CUADRADA DE F°G° CON TAPA BISELADA 300x300x150 mm</v>
      </c>
      <c r="C147" s="738"/>
      <c r="D147" s="484" t="str">
        <f t="shared" si="16"/>
        <v>pza</v>
      </c>
      <c r="E147" s="478">
        <f t="shared" si="21"/>
        <v>1</v>
      </c>
      <c r="F147" s="458">
        <f t="shared" si="22"/>
        <v>14.41</v>
      </c>
      <c r="G147" s="458">
        <f t="shared" si="23"/>
        <v>14.41</v>
      </c>
      <c r="H147" s="446"/>
      <c r="I147" s="187"/>
      <c r="J147" s="753" t="s">
        <v>453</v>
      </c>
      <c r="K147" s="753"/>
      <c r="L147" s="753"/>
      <c r="M147" s="753"/>
      <c r="N147" s="480" t="s">
        <v>110</v>
      </c>
      <c r="O147" s="481"/>
      <c r="P147" s="755">
        <v>1</v>
      </c>
      <c r="Q147" s="755"/>
      <c r="R147" s="756">
        <v>14.41</v>
      </c>
      <c r="S147" s="756"/>
      <c r="T147" s="756"/>
      <c r="U147" s="756">
        <v>14.41</v>
      </c>
      <c r="V147" s="756"/>
      <c r="W147" s="481"/>
      <c r="X147" s="756">
        <v>14.41</v>
      </c>
      <c r="Y147" s="756"/>
      <c r="Z147" s="756"/>
    </row>
    <row r="148" spans="1:26" s="168" customFormat="1" ht="13.5" customHeight="1">
      <c r="A148" s="466"/>
      <c r="B148" s="737" t="str">
        <f t="shared" si="20"/>
        <v>TIMBRE INDUSTRIAL TIPO CAMPANA CUERPO DE ACERO DE Ø 8" 220V/60HZ</v>
      </c>
      <c r="C148" s="738"/>
      <c r="D148" s="484" t="str">
        <f t="shared" si="16"/>
        <v>und</v>
      </c>
      <c r="E148" s="478">
        <f t="shared" si="21"/>
        <v>2</v>
      </c>
      <c r="F148" s="458">
        <f t="shared" si="22"/>
        <v>98</v>
      </c>
      <c r="G148" s="458">
        <f t="shared" si="23"/>
        <v>196</v>
      </c>
      <c r="H148" s="446"/>
      <c r="I148" s="187"/>
      <c r="J148" s="753" t="s">
        <v>454</v>
      </c>
      <c r="K148" s="753"/>
      <c r="L148" s="753"/>
      <c r="M148" s="753"/>
      <c r="N148" s="480" t="s">
        <v>117</v>
      </c>
      <c r="O148" s="481"/>
      <c r="P148" s="755">
        <v>2</v>
      </c>
      <c r="Q148" s="755"/>
      <c r="R148" s="756">
        <v>98</v>
      </c>
      <c r="S148" s="756"/>
      <c r="T148" s="756"/>
      <c r="U148" s="756">
        <v>196</v>
      </c>
      <c r="V148" s="756"/>
      <c r="W148" s="481"/>
      <c r="X148" s="756">
        <v>196</v>
      </c>
      <c r="Y148" s="756"/>
      <c r="Z148" s="756"/>
    </row>
    <row r="149" spans="1:26" s="168" customFormat="1" ht="13.5" customHeight="1">
      <c r="A149" s="466"/>
      <c r="B149" s="737" t="str">
        <f t="shared" si="20"/>
        <v>CAJA OCTOGONAL PVC-CP</v>
      </c>
      <c r="C149" s="738"/>
      <c r="D149" s="484" t="str">
        <f t="shared" si="16"/>
        <v>und</v>
      </c>
      <c r="E149" s="478">
        <f t="shared" si="21"/>
        <v>185</v>
      </c>
      <c r="F149" s="458">
        <f t="shared" si="22"/>
        <v>1.5</v>
      </c>
      <c r="G149" s="458">
        <f t="shared" si="23"/>
        <v>277.5</v>
      </c>
      <c r="H149" s="446"/>
      <c r="I149" s="187"/>
      <c r="J149" s="754" t="s">
        <v>455</v>
      </c>
      <c r="K149" s="754"/>
      <c r="L149" s="754"/>
      <c r="M149" s="754"/>
      <c r="N149" s="480" t="s">
        <v>117</v>
      </c>
      <c r="O149" s="481"/>
      <c r="P149" s="755">
        <v>185</v>
      </c>
      <c r="Q149" s="755"/>
      <c r="R149" s="756">
        <v>1.5</v>
      </c>
      <c r="S149" s="756"/>
      <c r="T149" s="756"/>
      <c r="U149" s="756">
        <v>277.5</v>
      </c>
      <c r="V149" s="756"/>
      <c r="W149" s="481"/>
      <c r="X149" s="756">
        <v>277.5</v>
      </c>
      <c r="Y149" s="756"/>
      <c r="Z149" s="756"/>
    </row>
    <row r="150" spans="1:26" s="168" customFormat="1" ht="13.5" customHeight="1">
      <c r="A150" s="466"/>
      <c r="B150" s="737" t="str">
        <f t="shared" ref="B150:B164" si="24">+J150</f>
        <v>CAJA RECTANGULAR GALVANIZADA SEMIPESADA</v>
      </c>
      <c r="C150" s="738"/>
      <c r="D150" s="484" t="str">
        <f t="shared" ref="D150:D163" si="25">+N150</f>
        <v>und</v>
      </c>
      <c r="E150" s="478">
        <f t="shared" ref="E150:E163" si="26">+P150</f>
        <v>227</v>
      </c>
      <c r="F150" s="458">
        <f t="shared" ref="F150:F163" si="27">+R150</f>
        <v>2.63</v>
      </c>
      <c r="G150" s="458">
        <f t="shared" ref="G150:G163" si="28">+U150</f>
        <v>597.01</v>
      </c>
      <c r="H150" s="446"/>
      <c r="I150" s="187"/>
      <c r="J150" s="753" t="s">
        <v>456</v>
      </c>
      <c r="K150" s="753"/>
      <c r="L150" s="753"/>
      <c r="M150" s="753"/>
      <c r="N150" s="480" t="s">
        <v>117</v>
      </c>
      <c r="O150" s="481"/>
      <c r="P150" s="755">
        <v>227</v>
      </c>
      <c r="Q150" s="755"/>
      <c r="R150" s="756">
        <v>2.63</v>
      </c>
      <c r="S150" s="756"/>
      <c r="T150" s="756"/>
      <c r="U150" s="756">
        <v>597.01</v>
      </c>
      <c r="V150" s="756"/>
      <c r="W150" s="481"/>
      <c r="X150" s="756">
        <v>597.01</v>
      </c>
      <c r="Y150" s="756"/>
      <c r="Z150" s="756"/>
    </row>
    <row r="151" spans="1:26" s="168" customFormat="1" ht="13.5" customHeight="1">
      <c r="A151" s="466"/>
      <c r="B151" s="737" t="str">
        <f t="shared" si="24"/>
        <v>CAJA RECTANGULAR DE GALV 10X10X5CM</v>
      </c>
      <c r="C151" s="738"/>
      <c r="D151" s="484" t="str">
        <f t="shared" si="25"/>
        <v>und</v>
      </c>
      <c r="E151" s="478">
        <f t="shared" si="26"/>
        <v>48</v>
      </c>
      <c r="F151" s="458">
        <f t="shared" si="27"/>
        <v>4.6000000000000005</v>
      </c>
      <c r="G151" s="458">
        <f t="shared" si="28"/>
        <v>220.8</v>
      </c>
      <c r="H151" s="446"/>
      <c r="I151" s="187"/>
      <c r="J151" s="754" t="s">
        <v>457</v>
      </c>
      <c r="K151" s="754"/>
      <c r="L151" s="754"/>
      <c r="M151" s="754"/>
      <c r="N151" s="480" t="s">
        <v>117</v>
      </c>
      <c r="O151" s="481"/>
      <c r="P151" s="755">
        <v>48</v>
      </c>
      <c r="Q151" s="755"/>
      <c r="R151" s="756">
        <v>4.6000000000000005</v>
      </c>
      <c r="S151" s="756"/>
      <c r="T151" s="756"/>
      <c r="U151" s="756">
        <v>220.8</v>
      </c>
      <c r="V151" s="756"/>
      <c r="W151" s="481"/>
      <c r="X151" s="756">
        <v>220.8</v>
      </c>
      <c r="Y151" s="756"/>
      <c r="Z151" s="756"/>
    </row>
    <row r="152" spans="1:26" s="168" customFormat="1" ht="13.5" customHeight="1">
      <c r="A152" s="466"/>
      <c r="B152" s="737" t="str">
        <f t="shared" si="24"/>
        <v>CAJA RECTANGULAR GALV DE 10X5X5CM</v>
      </c>
      <c r="C152" s="738"/>
      <c r="D152" s="484" t="str">
        <f t="shared" si="25"/>
        <v>und</v>
      </c>
      <c r="E152" s="478">
        <f t="shared" si="26"/>
        <v>29</v>
      </c>
      <c r="F152" s="458">
        <f t="shared" si="27"/>
        <v>2</v>
      </c>
      <c r="G152" s="458">
        <f t="shared" si="28"/>
        <v>58</v>
      </c>
      <c r="H152" s="446"/>
      <c r="I152" s="187"/>
      <c r="J152" s="754" t="s">
        <v>458</v>
      </c>
      <c r="K152" s="754"/>
      <c r="L152" s="754"/>
      <c r="M152" s="754"/>
      <c r="N152" s="480" t="s">
        <v>117</v>
      </c>
      <c r="O152" s="481"/>
      <c r="P152" s="755">
        <v>29</v>
      </c>
      <c r="Q152" s="755"/>
      <c r="R152" s="756">
        <v>2</v>
      </c>
      <c r="S152" s="756"/>
      <c r="T152" s="756"/>
      <c r="U152" s="756">
        <v>58</v>
      </c>
      <c r="V152" s="756"/>
      <c r="W152" s="481"/>
      <c r="X152" s="756">
        <v>58</v>
      </c>
      <c r="Y152" s="756"/>
      <c r="Z152" s="756"/>
    </row>
    <row r="153" spans="1:26" s="168" customFormat="1" ht="13.5" customHeight="1">
      <c r="A153" s="466"/>
      <c r="B153" s="737" t="str">
        <f t="shared" si="24"/>
        <v>CAJA OCTOGONAL GALV. 4" X 4"</v>
      </c>
      <c r="C153" s="738"/>
      <c r="D153" s="484" t="str">
        <f t="shared" si="25"/>
        <v>und</v>
      </c>
      <c r="E153" s="478">
        <f t="shared" si="26"/>
        <v>51</v>
      </c>
      <c r="F153" s="458">
        <f t="shared" si="27"/>
        <v>1.5</v>
      </c>
      <c r="G153" s="458">
        <f t="shared" si="28"/>
        <v>76.5</v>
      </c>
      <c r="H153" s="446"/>
      <c r="I153" s="187"/>
      <c r="J153" s="754" t="s">
        <v>459</v>
      </c>
      <c r="K153" s="754"/>
      <c r="L153" s="754"/>
      <c r="M153" s="754"/>
      <c r="N153" s="480" t="s">
        <v>117</v>
      </c>
      <c r="O153" s="481"/>
      <c r="P153" s="755">
        <v>51</v>
      </c>
      <c r="Q153" s="755"/>
      <c r="R153" s="756">
        <v>1.5</v>
      </c>
      <c r="S153" s="756"/>
      <c r="T153" s="756"/>
      <c r="U153" s="756">
        <v>76.5</v>
      </c>
      <c r="V153" s="756"/>
      <c r="W153" s="481"/>
      <c r="X153" s="756">
        <v>76.5</v>
      </c>
      <c r="Y153" s="756"/>
      <c r="Z153" s="756"/>
    </row>
    <row r="154" spans="1:26" s="168" customFormat="1" ht="13.5" customHeight="1">
      <c r="A154" s="466"/>
      <c r="B154" s="737" t="str">
        <f t="shared" si="24"/>
        <v>PLACA DOBLE PARA JACK RJ-45</v>
      </c>
      <c r="C154" s="738"/>
      <c r="D154" s="484" t="str">
        <f t="shared" si="25"/>
        <v>und</v>
      </c>
      <c r="E154" s="478">
        <f t="shared" si="26"/>
        <v>6</v>
      </c>
      <c r="F154" s="458">
        <f t="shared" si="27"/>
        <v>25.6</v>
      </c>
      <c r="G154" s="458">
        <f t="shared" si="28"/>
        <v>153.6</v>
      </c>
      <c r="H154" s="446"/>
      <c r="I154" s="187"/>
      <c r="J154" s="754" t="s">
        <v>460</v>
      </c>
      <c r="K154" s="754"/>
      <c r="L154" s="754"/>
      <c r="M154" s="754"/>
      <c r="N154" s="480" t="s">
        <v>117</v>
      </c>
      <c r="O154" s="481"/>
      <c r="P154" s="755">
        <v>6</v>
      </c>
      <c r="Q154" s="755"/>
      <c r="R154" s="756">
        <v>25.6</v>
      </c>
      <c r="S154" s="756"/>
      <c r="T154" s="756"/>
      <c r="U154" s="756">
        <v>153.6</v>
      </c>
      <c r="V154" s="756"/>
      <c r="W154" s="481"/>
      <c r="X154" s="756">
        <v>153.6</v>
      </c>
      <c r="Y154" s="756"/>
      <c r="Z154" s="756"/>
    </row>
    <row r="155" spans="1:26" s="168" customFormat="1" ht="13.5" customHeight="1">
      <c r="A155" s="466"/>
      <c r="B155" s="737" t="str">
        <f t="shared" si="24"/>
        <v>PLACA PARA ESPACIOS VACÍOS PK X10</v>
      </c>
      <c r="C155" s="738"/>
      <c r="D155" s="484" t="str">
        <f t="shared" si="25"/>
        <v>pqt</v>
      </c>
      <c r="E155" s="478">
        <f t="shared" si="26"/>
        <v>2.2000000000000002</v>
      </c>
      <c r="F155" s="458">
        <f t="shared" si="27"/>
        <v>39.200000000000003</v>
      </c>
      <c r="G155" s="458">
        <f t="shared" si="28"/>
        <v>86.24</v>
      </c>
      <c r="H155" s="446"/>
      <c r="I155" s="187"/>
      <c r="J155" s="754" t="s">
        <v>461</v>
      </c>
      <c r="K155" s="754"/>
      <c r="L155" s="754"/>
      <c r="M155" s="754"/>
      <c r="N155" s="480" t="s">
        <v>829</v>
      </c>
      <c r="O155" s="481"/>
      <c r="P155" s="755">
        <v>2.2000000000000002</v>
      </c>
      <c r="Q155" s="755"/>
      <c r="R155" s="756">
        <v>39.200000000000003</v>
      </c>
      <c r="S155" s="756"/>
      <c r="T155" s="756"/>
      <c r="U155" s="756">
        <v>86.24</v>
      </c>
      <c r="V155" s="756"/>
      <c r="W155" s="481"/>
      <c r="X155" s="756">
        <v>86.24</v>
      </c>
      <c r="Y155" s="756"/>
      <c r="Z155" s="756"/>
    </row>
    <row r="156" spans="1:26" s="168" customFormat="1" ht="13.5" customHeight="1">
      <c r="A156" s="466"/>
      <c r="B156" s="737" t="str">
        <f t="shared" si="24"/>
        <v>TAPA CIEGA CIRCULAR PVC-CP</v>
      </c>
      <c r="C156" s="738"/>
      <c r="D156" s="484" t="str">
        <f t="shared" si="25"/>
        <v>und</v>
      </c>
      <c r="E156" s="478">
        <f t="shared" si="26"/>
        <v>95</v>
      </c>
      <c r="F156" s="458">
        <f t="shared" si="27"/>
        <v>0.8</v>
      </c>
      <c r="G156" s="458">
        <f t="shared" si="28"/>
        <v>76</v>
      </c>
      <c r="H156" s="446"/>
      <c r="I156" s="187"/>
      <c r="J156" s="754" t="s">
        <v>462</v>
      </c>
      <c r="K156" s="754"/>
      <c r="L156" s="754"/>
      <c r="M156" s="754"/>
      <c r="N156" s="480" t="s">
        <v>117</v>
      </c>
      <c r="O156" s="481"/>
      <c r="P156" s="755">
        <v>95</v>
      </c>
      <c r="Q156" s="755"/>
      <c r="R156" s="756">
        <v>0.8</v>
      </c>
      <c r="S156" s="756"/>
      <c r="T156" s="756"/>
      <c r="U156" s="756">
        <v>76</v>
      </c>
      <c r="V156" s="756"/>
      <c r="W156" s="481"/>
      <c r="X156" s="756">
        <v>76</v>
      </c>
      <c r="Y156" s="756"/>
      <c r="Z156" s="756"/>
    </row>
    <row r="157" spans="1:26" s="168" customFormat="1" ht="13.5" customHeight="1">
      <c r="A157" s="466"/>
      <c r="B157" s="737" t="str">
        <f t="shared" si="24"/>
        <v>TAPA CIEGA RECTANGULAR GALAVANIZADA SEMIPESADA</v>
      </c>
      <c r="C157" s="738"/>
      <c r="D157" s="484" t="str">
        <f t="shared" si="25"/>
        <v>und</v>
      </c>
      <c r="E157" s="478">
        <f t="shared" si="26"/>
        <v>2</v>
      </c>
      <c r="F157" s="458">
        <f t="shared" si="27"/>
        <v>1</v>
      </c>
      <c r="G157" s="458">
        <f t="shared" si="28"/>
        <v>2</v>
      </c>
      <c r="H157" s="446"/>
      <c r="I157" s="187"/>
      <c r="J157" s="753" t="s">
        <v>463</v>
      </c>
      <c r="K157" s="753"/>
      <c r="L157" s="753"/>
      <c r="M157" s="753"/>
      <c r="N157" s="480" t="s">
        <v>117</v>
      </c>
      <c r="O157" s="481"/>
      <c r="P157" s="755">
        <v>2</v>
      </c>
      <c r="Q157" s="755"/>
      <c r="R157" s="756">
        <v>1</v>
      </c>
      <c r="S157" s="756"/>
      <c r="T157" s="756"/>
      <c r="U157" s="756">
        <v>2</v>
      </c>
      <c r="V157" s="756"/>
      <c r="W157" s="481"/>
      <c r="X157" s="756">
        <v>2</v>
      </c>
      <c r="Y157" s="756"/>
      <c r="Z157" s="756"/>
    </row>
    <row r="158" spans="1:26" s="168" customFormat="1" ht="13.5" customHeight="1">
      <c r="A158" s="466"/>
      <c r="B158" s="737" t="str">
        <f t="shared" si="24"/>
        <v>LUMINARIA TIPO BDP104 PCF  LED 1x54 (POSTE) IP66 - 3000°K(temp.)</v>
      </c>
      <c r="C158" s="738"/>
      <c r="D158" s="484" t="str">
        <f t="shared" si="25"/>
        <v>und</v>
      </c>
      <c r="E158" s="478">
        <f t="shared" si="26"/>
        <v>11</v>
      </c>
      <c r="F158" s="458">
        <f t="shared" si="27"/>
        <v>980</v>
      </c>
      <c r="G158" s="458">
        <f t="shared" si="28"/>
        <v>10780</v>
      </c>
      <c r="H158" s="446"/>
      <c r="I158" s="187"/>
      <c r="J158" s="753" t="s">
        <v>464</v>
      </c>
      <c r="K158" s="753"/>
      <c r="L158" s="753"/>
      <c r="M158" s="753"/>
      <c r="N158" s="480" t="s">
        <v>117</v>
      </c>
      <c r="O158" s="481"/>
      <c r="P158" s="755">
        <v>11</v>
      </c>
      <c r="Q158" s="755"/>
      <c r="R158" s="756">
        <v>980</v>
      </c>
      <c r="S158" s="756"/>
      <c r="T158" s="756"/>
      <c r="U158" s="756">
        <v>10780</v>
      </c>
      <c r="V158" s="756"/>
      <c r="W158" s="481"/>
      <c r="X158" s="756">
        <v>10780</v>
      </c>
      <c r="Y158" s="756"/>
      <c r="Z158" s="756"/>
    </row>
    <row r="159" spans="1:26" s="168" customFormat="1" ht="13.5" customHeight="1">
      <c r="A159" s="466"/>
      <c r="B159" s="737" t="str">
        <f t="shared" si="24"/>
        <v>TOMACORRIENTE UNIVERSAL DOBLE 2P CON L/T 15A/250V MODUS STYLE</v>
      </c>
      <c r="C159" s="738"/>
      <c r="D159" s="484" t="str">
        <f t="shared" si="25"/>
        <v>und</v>
      </c>
      <c r="E159" s="478">
        <f t="shared" si="26"/>
        <v>115</v>
      </c>
      <c r="F159" s="458">
        <f t="shared" si="27"/>
        <v>20</v>
      </c>
      <c r="G159" s="458">
        <f t="shared" si="28"/>
        <v>2300</v>
      </c>
      <c r="H159" s="446"/>
      <c r="I159" s="187"/>
      <c r="J159" s="753" t="s">
        <v>465</v>
      </c>
      <c r="K159" s="753"/>
      <c r="L159" s="753"/>
      <c r="M159" s="753"/>
      <c r="N159" s="480" t="s">
        <v>117</v>
      </c>
      <c r="O159" s="481"/>
      <c r="P159" s="755">
        <v>115</v>
      </c>
      <c r="Q159" s="755"/>
      <c r="R159" s="756">
        <v>20</v>
      </c>
      <c r="S159" s="756"/>
      <c r="T159" s="756"/>
      <c r="U159" s="756">
        <v>2300</v>
      </c>
      <c r="V159" s="756"/>
      <c r="W159" s="481"/>
      <c r="X159" s="756">
        <v>2300</v>
      </c>
      <c r="Y159" s="756"/>
      <c r="Z159" s="756"/>
    </row>
    <row r="160" spans="1:26" s="168" customFormat="1" ht="13.5" customHeight="1">
      <c r="A160" s="466"/>
      <c r="B160" s="737" t="str">
        <f t="shared" si="24"/>
        <v>TOMACORRIENTE UNIVERSAL SIMPLE 2P CON L/T 10A/250V MODUS STYLE</v>
      </c>
      <c r="C160" s="738"/>
      <c r="D160" s="484" t="str">
        <f t="shared" si="25"/>
        <v>und</v>
      </c>
      <c r="E160" s="478">
        <f t="shared" si="26"/>
        <v>35</v>
      </c>
      <c r="F160" s="458">
        <f t="shared" si="27"/>
        <v>15</v>
      </c>
      <c r="G160" s="458">
        <f t="shared" si="28"/>
        <v>525</v>
      </c>
      <c r="H160" s="446"/>
      <c r="I160" s="187"/>
      <c r="J160" s="753" t="s">
        <v>466</v>
      </c>
      <c r="K160" s="753"/>
      <c r="L160" s="753"/>
      <c r="M160" s="753"/>
      <c r="N160" s="480" t="s">
        <v>117</v>
      </c>
      <c r="O160" s="481"/>
      <c r="P160" s="755">
        <v>35</v>
      </c>
      <c r="Q160" s="755"/>
      <c r="R160" s="756">
        <v>15</v>
      </c>
      <c r="S160" s="756"/>
      <c r="T160" s="756"/>
      <c r="U160" s="756">
        <v>525</v>
      </c>
      <c r="V160" s="756"/>
      <c r="W160" s="481"/>
      <c r="X160" s="756">
        <v>525</v>
      </c>
      <c r="Y160" s="756"/>
      <c r="Z160" s="756"/>
    </row>
    <row r="161" spans="1:26" s="168" customFormat="1" ht="13.5" customHeight="1">
      <c r="A161" s="466"/>
      <c r="B161" s="737" t="str">
        <f t="shared" si="24"/>
        <v>INTERRUPTOR CONMUTADOR DOBLE 15A/220V MODUS STYLE</v>
      </c>
      <c r="C161" s="738"/>
      <c r="D161" s="484" t="str">
        <f t="shared" si="25"/>
        <v>und</v>
      </c>
      <c r="E161" s="478">
        <f t="shared" si="26"/>
        <v>2</v>
      </c>
      <c r="F161" s="458">
        <f t="shared" si="27"/>
        <v>25</v>
      </c>
      <c r="G161" s="458">
        <f t="shared" si="28"/>
        <v>50</v>
      </c>
      <c r="H161" s="446"/>
      <c r="I161" s="187"/>
      <c r="J161" s="753" t="s">
        <v>467</v>
      </c>
      <c r="K161" s="753"/>
      <c r="L161" s="753"/>
      <c r="M161" s="753"/>
      <c r="N161" s="480" t="s">
        <v>117</v>
      </c>
      <c r="O161" s="481"/>
      <c r="P161" s="755">
        <v>2</v>
      </c>
      <c r="Q161" s="755"/>
      <c r="R161" s="756">
        <v>25</v>
      </c>
      <c r="S161" s="756"/>
      <c r="T161" s="756"/>
      <c r="U161" s="756">
        <v>50</v>
      </c>
      <c r="V161" s="756"/>
      <c r="W161" s="481"/>
      <c r="X161" s="756">
        <v>50</v>
      </c>
      <c r="Y161" s="756"/>
      <c r="Z161" s="756"/>
    </row>
    <row r="162" spans="1:26" s="168" customFormat="1" ht="13.5" customHeight="1">
      <c r="A162" s="466"/>
      <c r="B162" s="737" t="str">
        <f t="shared" si="24"/>
        <v>INTERRUPTOR TERMOMAGNETICO TIPO RIEL DIN - 3x80 A</v>
      </c>
      <c r="C162" s="738"/>
      <c r="D162" s="484" t="str">
        <f t="shared" si="25"/>
        <v>und</v>
      </c>
      <c r="E162" s="478">
        <f t="shared" si="26"/>
        <v>1</v>
      </c>
      <c r="F162" s="458">
        <f t="shared" si="27"/>
        <v>101.69</v>
      </c>
      <c r="G162" s="458">
        <f t="shared" si="28"/>
        <v>101.69</v>
      </c>
      <c r="H162" s="446"/>
      <c r="I162" s="187"/>
      <c r="J162" s="753" t="s">
        <v>468</v>
      </c>
      <c r="K162" s="753"/>
      <c r="L162" s="753"/>
      <c r="M162" s="753"/>
      <c r="N162" s="480" t="s">
        <v>117</v>
      </c>
      <c r="O162" s="481"/>
      <c r="P162" s="755">
        <v>1</v>
      </c>
      <c r="Q162" s="755"/>
      <c r="R162" s="756">
        <v>101.69</v>
      </c>
      <c r="S162" s="756"/>
      <c r="T162" s="756"/>
      <c r="U162" s="756">
        <v>101.69</v>
      </c>
      <c r="V162" s="756"/>
      <c r="W162" s="481"/>
      <c r="X162" s="756">
        <v>101.69</v>
      </c>
      <c r="Y162" s="756"/>
      <c r="Z162" s="756"/>
    </row>
    <row r="163" spans="1:26" s="168" customFormat="1" ht="13.5" customHeight="1">
      <c r="A163" s="466"/>
      <c r="B163" s="737" t="str">
        <f t="shared" si="24"/>
        <v>INTERRUPTOR TERMOMAGNETICO TIPO RIEL DIN - 3x30 A</v>
      </c>
      <c r="C163" s="738"/>
      <c r="D163" s="484" t="str">
        <f t="shared" si="25"/>
        <v>und</v>
      </c>
      <c r="E163" s="478">
        <f t="shared" si="26"/>
        <v>4</v>
      </c>
      <c r="F163" s="458">
        <f t="shared" si="27"/>
        <v>125</v>
      </c>
      <c r="G163" s="458">
        <f t="shared" si="28"/>
        <v>500</v>
      </c>
      <c r="H163" s="446"/>
      <c r="I163" s="187"/>
      <c r="J163" s="753" t="s">
        <v>469</v>
      </c>
      <c r="K163" s="753"/>
      <c r="L163" s="753"/>
      <c r="M163" s="753"/>
      <c r="N163" s="480" t="s">
        <v>117</v>
      </c>
      <c r="O163" s="481"/>
      <c r="P163" s="755">
        <v>4</v>
      </c>
      <c r="Q163" s="755"/>
      <c r="R163" s="756">
        <v>125</v>
      </c>
      <c r="S163" s="756"/>
      <c r="T163" s="756"/>
      <c r="U163" s="756">
        <v>500</v>
      </c>
      <c r="V163" s="756"/>
      <c r="W163" s="481"/>
      <c r="X163" s="756">
        <v>500</v>
      </c>
      <c r="Y163" s="756"/>
      <c r="Z163" s="756"/>
    </row>
    <row r="164" spans="1:26" s="168" customFormat="1" ht="13.5" customHeight="1">
      <c r="A164" s="466"/>
      <c r="B164" s="737" t="str">
        <f t="shared" si="24"/>
        <v>INTERRUPTOR TERMOMAGNETICO TIPO RIEL DIN - 2x25 A</v>
      </c>
      <c r="C164" s="738"/>
      <c r="D164" s="484" t="str">
        <f>+N164</f>
        <v>und</v>
      </c>
      <c r="E164" s="478">
        <f>+P164</f>
        <v>6</v>
      </c>
      <c r="F164" s="458">
        <f>+R164</f>
        <v>42.5</v>
      </c>
      <c r="G164" s="458">
        <f>+U164</f>
        <v>255</v>
      </c>
      <c r="H164" s="446"/>
      <c r="I164" s="187"/>
      <c r="J164" s="753" t="s">
        <v>470</v>
      </c>
      <c r="K164" s="753"/>
      <c r="L164" s="753"/>
      <c r="M164" s="753"/>
      <c r="N164" s="480" t="s">
        <v>117</v>
      </c>
      <c r="O164" s="481"/>
      <c r="P164" s="755">
        <v>6</v>
      </c>
      <c r="Q164" s="755"/>
      <c r="R164" s="756">
        <v>42.5</v>
      </c>
      <c r="S164" s="756"/>
      <c r="T164" s="756"/>
      <c r="U164" s="756">
        <v>255</v>
      </c>
      <c r="V164" s="756"/>
      <c r="W164" s="481"/>
      <c r="X164" s="756">
        <v>255</v>
      </c>
      <c r="Y164" s="756"/>
      <c r="Z164" s="756"/>
    </row>
    <row r="165" spans="1:26" s="168" customFormat="1" ht="13.5" customHeight="1">
      <c r="A165" s="466"/>
      <c r="B165" s="737" t="str">
        <f t="shared" ref="B165:B173" si="29">+J165</f>
        <v>INTERRUPTOR TERMOMAGNETICO TIPO RIEL DIN - 2x15 A</v>
      </c>
      <c r="C165" s="738"/>
      <c r="D165" s="484" t="str">
        <f t="shared" ref="D165:D173" si="30">+N165</f>
        <v>und</v>
      </c>
      <c r="E165" s="478">
        <f t="shared" ref="E165:E173" si="31">+P165</f>
        <v>15</v>
      </c>
      <c r="F165" s="458">
        <f t="shared" ref="F165:F173" si="32">+R165</f>
        <v>36</v>
      </c>
      <c r="G165" s="458">
        <f t="shared" ref="G165:G173" si="33">+U165</f>
        <v>540</v>
      </c>
      <c r="H165" s="446"/>
      <c r="I165" s="187"/>
      <c r="J165" s="753" t="s">
        <v>471</v>
      </c>
      <c r="K165" s="753"/>
      <c r="L165" s="753"/>
      <c r="M165" s="753"/>
      <c r="N165" s="480" t="s">
        <v>117</v>
      </c>
      <c r="O165" s="481"/>
      <c r="P165" s="755">
        <v>15</v>
      </c>
      <c r="Q165" s="755"/>
      <c r="R165" s="756">
        <v>36</v>
      </c>
      <c r="S165" s="756"/>
      <c r="T165" s="756"/>
      <c r="U165" s="756">
        <v>540</v>
      </c>
      <c r="V165" s="756"/>
      <c r="W165" s="481"/>
      <c r="X165" s="756">
        <v>540</v>
      </c>
      <c r="Y165" s="756"/>
      <c r="Z165" s="756"/>
    </row>
    <row r="166" spans="1:26" s="168" customFormat="1" ht="13.5" customHeight="1">
      <c r="A166" s="466"/>
      <c r="B166" s="737" t="str">
        <f t="shared" si="29"/>
        <v>INTERRUPTOR TERMOMAGNETICO TIPO RIEL DIN - 2x20 A</v>
      </c>
      <c r="C166" s="738"/>
      <c r="D166" s="484" t="str">
        <f t="shared" si="30"/>
        <v>und</v>
      </c>
      <c r="E166" s="478">
        <f t="shared" si="31"/>
        <v>23</v>
      </c>
      <c r="F166" s="458">
        <f t="shared" si="32"/>
        <v>38.980000000000004</v>
      </c>
      <c r="G166" s="458">
        <f t="shared" si="33"/>
        <v>896.54</v>
      </c>
      <c r="H166" s="446"/>
      <c r="I166" s="187"/>
      <c r="J166" s="753" t="s">
        <v>472</v>
      </c>
      <c r="K166" s="753"/>
      <c r="L166" s="753"/>
      <c r="M166" s="753"/>
      <c r="N166" s="480" t="s">
        <v>117</v>
      </c>
      <c r="O166" s="481"/>
      <c r="P166" s="755">
        <v>23</v>
      </c>
      <c r="Q166" s="755"/>
      <c r="R166" s="756">
        <v>38.980000000000004</v>
      </c>
      <c r="S166" s="756"/>
      <c r="T166" s="756"/>
      <c r="U166" s="756">
        <v>896.54</v>
      </c>
      <c r="V166" s="756"/>
      <c r="W166" s="481"/>
      <c r="X166" s="756">
        <v>896.54</v>
      </c>
      <c r="Y166" s="756"/>
      <c r="Z166" s="756"/>
    </row>
    <row r="167" spans="1:26" s="168" customFormat="1" ht="13.5" customHeight="1">
      <c r="A167" s="466"/>
      <c r="B167" s="737" t="str">
        <f t="shared" si="29"/>
        <v>INTERRUPTOR TERMOMAGNETICO TIPO RIEL DIN - 2x30 A</v>
      </c>
      <c r="C167" s="738"/>
      <c r="D167" s="484" t="str">
        <f t="shared" si="30"/>
        <v>und</v>
      </c>
      <c r="E167" s="478">
        <f t="shared" si="31"/>
        <v>2</v>
      </c>
      <c r="F167" s="458">
        <f t="shared" si="32"/>
        <v>38.980000000000004</v>
      </c>
      <c r="G167" s="458">
        <f t="shared" si="33"/>
        <v>77.960000000000008</v>
      </c>
      <c r="H167" s="446"/>
      <c r="I167" s="187"/>
      <c r="J167" s="753" t="s">
        <v>473</v>
      </c>
      <c r="K167" s="753"/>
      <c r="L167" s="753"/>
      <c r="M167" s="753"/>
      <c r="N167" s="480" t="s">
        <v>117</v>
      </c>
      <c r="O167" s="481"/>
      <c r="P167" s="755">
        <v>2</v>
      </c>
      <c r="Q167" s="755"/>
      <c r="R167" s="756">
        <v>38.980000000000004</v>
      </c>
      <c r="S167" s="756"/>
      <c r="T167" s="756"/>
      <c r="U167" s="756">
        <v>77.960000000000008</v>
      </c>
      <c r="V167" s="756"/>
      <c r="W167" s="481"/>
      <c r="X167" s="756">
        <v>77.960000000000008</v>
      </c>
      <c r="Y167" s="756"/>
      <c r="Z167" s="756"/>
    </row>
    <row r="168" spans="1:26" s="168" customFormat="1" ht="13.5" customHeight="1">
      <c r="A168" s="466"/>
      <c r="B168" s="737" t="str">
        <f t="shared" si="29"/>
        <v>INTERRUPTOR TERMOMAGNETICO TIPO RIEL DIN - 2x40 A</v>
      </c>
      <c r="C168" s="738"/>
      <c r="D168" s="484" t="str">
        <f t="shared" si="30"/>
        <v>und</v>
      </c>
      <c r="E168" s="478">
        <f t="shared" si="31"/>
        <v>2</v>
      </c>
      <c r="F168" s="458">
        <f t="shared" si="32"/>
        <v>60.5</v>
      </c>
      <c r="G168" s="458">
        <f t="shared" si="33"/>
        <v>121</v>
      </c>
      <c r="H168" s="446"/>
      <c r="I168" s="187"/>
      <c r="J168" s="753" t="s">
        <v>474</v>
      </c>
      <c r="K168" s="753"/>
      <c r="L168" s="753"/>
      <c r="M168" s="753"/>
      <c r="N168" s="480" t="s">
        <v>117</v>
      </c>
      <c r="O168" s="481"/>
      <c r="P168" s="755">
        <v>2</v>
      </c>
      <c r="Q168" s="755"/>
      <c r="R168" s="756">
        <v>60.5</v>
      </c>
      <c r="S168" s="756"/>
      <c r="T168" s="756"/>
      <c r="U168" s="756">
        <v>121</v>
      </c>
      <c r="V168" s="756"/>
      <c r="W168" s="481"/>
      <c r="X168" s="756">
        <v>121</v>
      </c>
      <c r="Y168" s="756"/>
      <c r="Z168" s="756"/>
    </row>
    <row r="169" spans="1:26" s="168" customFormat="1" ht="13.5" customHeight="1">
      <c r="A169" s="466"/>
      <c r="B169" s="737" t="str">
        <f t="shared" si="29"/>
        <v>INTERRUPTOR TERMOMAGNETICO TIPO RIEL DIN - 2x50 A</v>
      </c>
      <c r="C169" s="738"/>
      <c r="D169" s="484" t="str">
        <f t="shared" si="30"/>
        <v>und</v>
      </c>
      <c r="E169" s="478">
        <f t="shared" si="31"/>
        <v>2</v>
      </c>
      <c r="F169" s="458">
        <f t="shared" si="32"/>
        <v>60.84</v>
      </c>
      <c r="G169" s="458">
        <f t="shared" si="33"/>
        <v>121.68</v>
      </c>
      <c r="H169" s="446"/>
      <c r="I169" s="187"/>
      <c r="J169" s="753" t="s">
        <v>475</v>
      </c>
      <c r="K169" s="753"/>
      <c r="L169" s="753"/>
      <c r="M169" s="753"/>
      <c r="N169" s="480" t="s">
        <v>117</v>
      </c>
      <c r="O169" s="481"/>
      <c r="P169" s="755">
        <v>2</v>
      </c>
      <c r="Q169" s="755"/>
      <c r="R169" s="756">
        <v>60.84</v>
      </c>
      <c r="S169" s="756"/>
      <c r="T169" s="756"/>
      <c r="U169" s="756">
        <v>121.68</v>
      </c>
      <c r="V169" s="756"/>
      <c r="W169" s="481"/>
      <c r="X169" s="756">
        <v>121.68</v>
      </c>
      <c r="Y169" s="756"/>
      <c r="Z169" s="756"/>
    </row>
    <row r="170" spans="1:26" s="168" customFormat="1" ht="13.5" customHeight="1">
      <c r="A170" s="466"/>
      <c r="B170" s="737" t="str">
        <f t="shared" si="29"/>
        <v>SALIDA RCA-HEMBRA</v>
      </c>
      <c r="C170" s="738"/>
      <c r="D170" s="484" t="str">
        <f t="shared" si="30"/>
        <v>und</v>
      </c>
      <c r="E170" s="478">
        <f t="shared" si="31"/>
        <v>35</v>
      </c>
      <c r="F170" s="458">
        <f t="shared" si="32"/>
        <v>1.2</v>
      </c>
      <c r="G170" s="458">
        <f t="shared" si="33"/>
        <v>42</v>
      </c>
      <c r="H170" s="446"/>
      <c r="I170" s="187"/>
      <c r="J170" s="754" t="s">
        <v>476</v>
      </c>
      <c r="K170" s="754"/>
      <c r="L170" s="754"/>
      <c r="M170" s="754"/>
      <c r="N170" s="480" t="s">
        <v>117</v>
      </c>
      <c r="O170" s="481"/>
      <c r="P170" s="755">
        <v>35</v>
      </c>
      <c r="Q170" s="755"/>
      <c r="R170" s="756">
        <v>1.2</v>
      </c>
      <c r="S170" s="756"/>
      <c r="T170" s="756"/>
      <c r="U170" s="756">
        <v>42</v>
      </c>
      <c r="V170" s="756"/>
      <c r="W170" s="481"/>
      <c r="X170" s="756">
        <v>42</v>
      </c>
      <c r="Y170" s="756"/>
      <c r="Z170" s="756"/>
    </row>
    <row r="171" spans="1:26" s="168" customFormat="1" ht="13.5" customHeight="1">
      <c r="A171" s="466"/>
      <c r="B171" s="737" t="str">
        <f t="shared" si="29"/>
        <v>ARTEFACTO TIPO SM120V  LED 1X34W (ADOSAR) IP20  - 4000°K(temp.)</v>
      </c>
      <c r="C171" s="738"/>
      <c r="D171" s="484" t="str">
        <f t="shared" si="30"/>
        <v>und</v>
      </c>
      <c r="E171" s="478">
        <f t="shared" si="31"/>
        <v>131</v>
      </c>
      <c r="F171" s="458">
        <f t="shared" si="32"/>
        <v>430</v>
      </c>
      <c r="G171" s="458">
        <f t="shared" si="33"/>
        <v>56330</v>
      </c>
      <c r="H171" s="446"/>
      <c r="I171" s="187"/>
      <c r="J171" s="753" t="s">
        <v>477</v>
      </c>
      <c r="K171" s="753"/>
      <c r="L171" s="753"/>
      <c r="M171" s="753"/>
      <c r="N171" s="480" t="s">
        <v>117</v>
      </c>
      <c r="O171" s="481"/>
      <c r="P171" s="755">
        <v>131</v>
      </c>
      <c r="Q171" s="755"/>
      <c r="R171" s="756">
        <v>430</v>
      </c>
      <c r="S171" s="756"/>
      <c r="T171" s="756"/>
      <c r="U171" s="756">
        <v>56330</v>
      </c>
      <c r="V171" s="756"/>
      <c r="W171" s="481"/>
      <c r="X171" s="756">
        <v>56330</v>
      </c>
      <c r="Y171" s="756"/>
      <c r="Z171" s="756"/>
    </row>
    <row r="172" spans="1:26" s="168" customFormat="1" ht="13.5" customHeight="1">
      <c r="A172" s="466"/>
      <c r="B172" s="737" t="str">
        <f t="shared" si="29"/>
        <v>ARTEFACTO TIPO DN135C LED 1x28W (ADOSAR) IP20 - 3000°K(temp.)</v>
      </c>
      <c r="C172" s="738"/>
      <c r="D172" s="484" t="str">
        <f t="shared" si="30"/>
        <v>und</v>
      </c>
      <c r="E172" s="478">
        <f t="shared" si="31"/>
        <v>34</v>
      </c>
      <c r="F172" s="458">
        <f t="shared" si="32"/>
        <v>110</v>
      </c>
      <c r="G172" s="458">
        <f t="shared" si="33"/>
        <v>3740</v>
      </c>
      <c r="H172" s="446"/>
      <c r="I172" s="187"/>
      <c r="J172" s="753" t="s">
        <v>478</v>
      </c>
      <c r="K172" s="753"/>
      <c r="L172" s="753"/>
      <c r="M172" s="753"/>
      <c r="N172" s="480" t="s">
        <v>117</v>
      </c>
      <c r="O172" s="481"/>
      <c r="P172" s="755">
        <v>34</v>
      </c>
      <c r="Q172" s="755"/>
      <c r="R172" s="756">
        <v>110</v>
      </c>
      <c r="S172" s="756"/>
      <c r="T172" s="756"/>
      <c r="U172" s="756">
        <v>3740</v>
      </c>
      <c r="V172" s="756"/>
      <c r="W172" s="481"/>
      <c r="X172" s="756">
        <v>3740</v>
      </c>
      <c r="Y172" s="756"/>
      <c r="Z172" s="756"/>
    </row>
    <row r="173" spans="1:26" s="168" customFormat="1" ht="13.5" customHeight="1">
      <c r="A173" s="466"/>
      <c r="B173" s="737" t="str">
        <f t="shared" si="29"/>
        <v>ARTEFACTO TIPO DN135B LED 1x28W (EMPOTRAR) IP20 - 4000°K(temp.)</v>
      </c>
      <c r="C173" s="738"/>
      <c r="D173" s="484" t="str">
        <f t="shared" si="30"/>
        <v>und</v>
      </c>
      <c r="E173" s="478">
        <f t="shared" si="31"/>
        <v>8</v>
      </c>
      <c r="F173" s="458">
        <f t="shared" si="32"/>
        <v>150</v>
      </c>
      <c r="G173" s="458">
        <f t="shared" si="33"/>
        <v>1200</v>
      </c>
      <c r="H173" s="446"/>
      <c r="I173" s="187"/>
      <c r="J173" s="753" t="s">
        <v>479</v>
      </c>
      <c r="K173" s="753"/>
      <c r="L173" s="753"/>
      <c r="M173" s="753"/>
      <c r="N173" s="480" t="s">
        <v>117</v>
      </c>
      <c r="O173" s="481"/>
      <c r="P173" s="755">
        <v>8</v>
      </c>
      <c r="Q173" s="755"/>
      <c r="R173" s="756">
        <v>150</v>
      </c>
      <c r="S173" s="756"/>
      <c r="T173" s="756"/>
      <c r="U173" s="756">
        <v>1200</v>
      </c>
      <c r="V173" s="756"/>
      <c r="W173" s="481"/>
      <c r="X173" s="756">
        <v>1200</v>
      </c>
      <c r="Y173" s="756"/>
      <c r="Z173" s="756"/>
    </row>
    <row r="174" spans="1:26" s="168" customFormat="1" ht="13.5" customHeight="1">
      <c r="A174" s="466"/>
      <c r="B174" s="737" t="str">
        <f t="shared" ref="B174:B188" si="34">+J174</f>
        <v>ARTEFACTO TIPO WT120C LED 1x38 (ADOSAR) IP65 - 4000°K(temp.)</v>
      </c>
      <c r="C174" s="738"/>
      <c r="D174" s="484" t="str">
        <f t="shared" ref="D174:D186" si="35">+N174</f>
        <v>und</v>
      </c>
      <c r="E174" s="478">
        <f t="shared" ref="E174:E186" si="36">+P174</f>
        <v>43</v>
      </c>
      <c r="F174" s="458">
        <f t="shared" ref="F174:F186" si="37">+R174</f>
        <v>220</v>
      </c>
      <c r="G174" s="458">
        <f t="shared" ref="G174:G186" si="38">+U174</f>
        <v>9460</v>
      </c>
      <c r="H174" s="446"/>
      <c r="I174" s="187"/>
      <c r="J174" s="753" t="s">
        <v>480</v>
      </c>
      <c r="K174" s="753"/>
      <c r="L174" s="753"/>
      <c r="M174" s="753"/>
      <c r="N174" s="480" t="s">
        <v>117</v>
      </c>
      <c r="O174" s="481"/>
      <c r="P174" s="755">
        <v>43</v>
      </c>
      <c r="Q174" s="755"/>
      <c r="R174" s="756">
        <v>220</v>
      </c>
      <c r="S174" s="756"/>
      <c r="T174" s="756"/>
      <c r="U174" s="756">
        <v>9460</v>
      </c>
      <c r="V174" s="756"/>
      <c r="W174" s="481"/>
      <c r="X174" s="756">
        <v>9460</v>
      </c>
      <c r="Y174" s="756"/>
      <c r="Z174" s="756"/>
    </row>
    <row r="175" spans="1:26" s="168" customFormat="1" ht="13.5" customHeight="1">
      <c r="A175" s="466"/>
      <c r="B175" s="737" t="str">
        <f t="shared" si="34"/>
        <v>ARTEFACTO TIPO WT120C LED 1x38 (SUSPENDIDO) IP65 - 4000°K(temp.), INCLUYE ACCSES. DE SUJECION</v>
      </c>
      <c r="C175" s="738"/>
      <c r="D175" s="484" t="str">
        <f t="shared" si="35"/>
        <v>und</v>
      </c>
      <c r="E175" s="478">
        <f t="shared" si="36"/>
        <v>1</v>
      </c>
      <c r="F175" s="458">
        <f t="shared" si="37"/>
        <v>220</v>
      </c>
      <c r="G175" s="458">
        <f t="shared" si="38"/>
        <v>220</v>
      </c>
      <c r="H175" s="446"/>
      <c r="I175" s="187"/>
      <c r="J175" s="753" t="s">
        <v>481</v>
      </c>
      <c r="K175" s="753"/>
      <c r="L175" s="753"/>
      <c r="M175" s="753"/>
      <c r="N175" s="480" t="s">
        <v>117</v>
      </c>
      <c r="O175" s="481"/>
      <c r="P175" s="755">
        <v>1</v>
      </c>
      <c r="Q175" s="755"/>
      <c r="R175" s="756">
        <v>220</v>
      </c>
      <c r="S175" s="756"/>
      <c r="T175" s="756"/>
      <c r="U175" s="756">
        <v>220</v>
      </c>
      <c r="V175" s="756"/>
      <c r="W175" s="481"/>
      <c r="X175" s="756">
        <v>220</v>
      </c>
      <c r="Y175" s="756"/>
      <c r="Z175" s="756"/>
    </row>
    <row r="176" spans="1:26" s="168" customFormat="1" ht="13.5" customHeight="1">
      <c r="A176" s="466"/>
      <c r="B176" s="737" t="str">
        <f t="shared" si="34"/>
        <v>ARTEFACTO LUZ DE EMERGENCIA LED</v>
      </c>
      <c r="C176" s="738"/>
      <c r="D176" s="484" t="str">
        <f t="shared" si="35"/>
        <v>und</v>
      </c>
      <c r="E176" s="478">
        <f t="shared" si="36"/>
        <v>35</v>
      </c>
      <c r="F176" s="458">
        <f t="shared" si="37"/>
        <v>185</v>
      </c>
      <c r="G176" s="458">
        <f t="shared" si="38"/>
        <v>6475</v>
      </c>
      <c r="H176" s="446"/>
      <c r="I176" s="187"/>
      <c r="J176" s="754" t="s">
        <v>482</v>
      </c>
      <c r="K176" s="754"/>
      <c r="L176" s="754"/>
      <c r="M176" s="754"/>
      <c r="N176" s="480" t="s">
        <v>117</v>
      </c>
      <c r="O176" s="481"/>
      <c r="P176" s="755">
        <v>35</v>
      </c>
      <c r="Q176" s="755"/>
      <c r="R176" s="756">
        <v>185</v>
      </c>
      <c r="S176" s="756"/>
      <c r="T176" s="756"/>
      <c r="U176" s="756">
        <v>6475</v>
      </c>
      <c r="V176" s="756"/>
      <c r="W176" s="481"/>
      <c r="X176" s="756">
        <v>6475</v>
      </c>
      <c r="Y176" s="756"/>
      <c r="Z176" s="756"/>
    </row>
    <row r="177" spans="1:26" s="168" customFormat="1" ht="13.5" customHeight="1">
      <c r="A177" s="466"/>
      <c r="B177" s="737" t="str">
        <f t="shared" si="34"/>
        <v>ARTEFACTO TIPO CAMPANA BY120P  LED 1x85 (SUSPENDIDO) IP65 - 4000°K(temp.)</v>
      </c>
      <c r="C177" s="738"/>
      <c r="D177" s="484" t="str">
        <f t="shared" si="35"/>
        <v>und</v>
      </c>
      <c r="E177" s="478">
        <f t="shared" si="36"/>
        <v>2</v>
      </c>
      <c r="F177" s="458">
        <f t="shared" si="37"/>
        <v>720</v>
      </c>
      <c r="G177" s="458">
        <f t="shared" si="38"/>
        <v>1440</v>
      </c>
      <c r="H177" s="446"/>
      <c r="I177" s="187"/>
      <c r="J177" s="753" t="s">
        <v>483</v>
      </c>
      <c r="K177" s="753"/>
      <c r="L177" s="753"/>
      <c r="M177" s="753"/>
      <c r="N177" s="480" t="s">
        <v>117</v>
      </c>
      <c r="O177" s="481"/>
      <c r="P177" s="755">
        <v>2</v>
      </c>
      <c r="Q177" s="755"/>
      <c r="R177" s="756">
        <v>720</v>
      </c>
      <c r="S177" s="756"/>
      <c r="T177" s="756"/>
      <c r="U177" s="756">
        <v>1440</v>
      </c>
      <c r="V177" s="756"/>
      <c r="W177" s="481"/>
      <c r="X177" s="756">
        <v>1440</v>
      </c>
      <c r="Y177" s="756"/>
      <c r="Z177" s="756"/>
    </row>
    <row r="178" spans="1:26" s="168" customFormat="1" ht="13.5" customHeight="1">
      <c r="A178" s="466"/>
      <c r="B178" s="737" t="str">
        <f t="shared" si="34"/>
        <v>ASFALTO RC-250</v>
      </c>
      <c r="C178" s="738"/>
      <c r="D178" s="484" t="str">
        <f t="shared" si="35"/>
        <v>gln</v>
      </c>
      <c r="E178" s="478">
        <f t="shared" si="36"/>
        <v>148.07429999999999</v>
      </c>
      <c r="F178" s="458">
        <f t="shared" si="37"/>
        <v>18</v>
      </c>
      <c r="G178" s="458">
        <f t="shared" si="38"/>
        <v>2665.34</v>
      </c>
      <c r="H178" s="446"/>
      <c r="I178" s="187"/>
      <c r="J178" s="754" t="s">
        <v>484</v>
      </c>
      <c r="K178" s="754"/>
      <c r="L178" s="754"/>
      <c r="M178" s="754"/>
      <c r="N178" s="480" t="s">
        <v>118</v>
      </c>
      <c r="O178" s="481"/>
      <c r="P178" s="755">
        <v>148.07429999999999</v>
      </c>
      <c r="Q178" s="755"/>
      <c r="R178" s="756">
        <v>18</v>
      </c>
      <c r="S178" s="756"/>
      <c r="T178" s="756"/>
      <c r="U178" s="756">
        <v>2665.34</v>
      </c>
      <c r="V178" s="756"/>
      <c r="W178" s="481"/>
      <c r="X178" s="756">
        <v>2661.89</v>
      </c>
      <c r="Y178" s="756"/>
      <c r="Z178" s="756"/>
    </row>
    <row r="179" spans="1:26" s="168" customFormat="1" ht="13.5" customHeight="1">
      <c r="A179" s="466"/>
      <c r="B179" s="737" t="str">
        <f t="shared" si="34"/>
        <v>GEOTEXTIL NO TEJIDO DE POLIPROPILENO</v>
      </c>
      <c r="C179" s="738"/>
      <c r="D179" s="484" t="str">
        <f t="shared" si="35"/>
        <v>m2</v>
      </c>
      <c r="E179" s="478">
        <f t="shared" si="36"/>
        <v>148.434</v>
      </c>
      <c r="F179" s="458">
        <f t="shared" si="37"/>
        <v>4</v>
      </c>
      <c r="G179" s="458">
        <f t="shared" si="38"/>
        <v>593.74</v>
      </c>
      <c r="H179" s="446"/>
      <c r="I179" s="187"/>
      <c r="J179" s="754" t="s">
        <v>485</v>
      </c>
      <c r="K179" s="754"/>
      <c r="L179" s="754"/>
      <c r="M179" s="754"/>
      <c r="N179" s="480" t="s">
        <v>826</v>
      </c>
      <c r="O179" s="481"/>
      <c r="P179" s="755">
        <v>148.434</v>
      </c>
      <c r="Q179" s="755"/>
      <c r="R179" s="756">
        <v>4</v>
      </c>
      <c r="S179" s="756"/>
      <c r="T179" s="756"/>
      <c r="U179" s="756">
        <v>593.74</v>
      </c>
      <c r="V179" s="756"/>
      <c r="W179" s="481"/>
      <c r="X179" s="756">
        <v>593.74</v>
      </c>
      <c r="Y179" s="756"/>
      <c r="Z179" s="756"/>
    </row>
    <row r="180" spans="1:26" s="168" customFormat="1" ht="13.5" customHeight="1">
      <c r="A180" s="466"/>
      <c r="B180" s="737" t="str">
        <f t="shared" si="34"/>
        <v>LADRILLO ARCILLA CORRIENTE REX 6x12x25 CM</v>
      </c>
      <c r="C180" s="738"/>
      <c r="D180" s="484" t="str">
        <f t="shared" si="35"/>
        <v>und</v>
      </c>
      <c r="E180" s="478">
        <f t="shared" si="36"/>
        <v>573</v>
      </c>
      <c r="F180" s="458">
        <f t="shared" si="37"/>
        <v>1</v>
      </c>
      <c r="G180" s="458">
        <f t="shared" si="38"/>
        <v>573</v>
      </c>
      <c r="H180" s="446"/>
      <c r="I180" s="187"/>
      <c r="J180" s="753" t="s">
        <v>486</v>
      </c>
      <c r="K180" s="753"/>
      <c r="L180" s="753"/>
      <c r="M180" s="753"/>
      <c r="N180" s="480" t="s">
        <v>117</v>
      </c>
      <c r="O180" s="481"/>
      <c r="P180" s="755">
        <v>573</v>
      </c>
      <c r="Q180" s="755"/>
      <c r="R180" s="756">
        <v>1</v>
      </c>
      <c r="S180" s="756"/>
      <c r="T180" s="756"/>
      <c r="U180" s="756">
        <v>573</v>
      </c>
      <c r="V180" s="756"/>
      <c r="W180" s="481"/>
      <c r="X180" s="756">
        <v>573</v>
      </c>
      <c r="Y180" s="756"/>
      <c r="Z180" s="756"/>
    </row>
    <row r="181" spans="1:26" s="168" customFormat="1" ht="13.5" customHeight="1">
      <c r="A181" s="466"/>
      <c r="B181" s="737" t="str">
        <f t="shared" si="34"/>
        <v>LADRILLO CARAVISTA 6 x 12 x 24 CM</v>
      </c>
      <c r="C181" s="738"/>
      <c r="D181" s="484" t="str">
        <f t="shared" si="35"/>
        <v>und</v>
      </c>
      <c r="E181" s="478">
        <f t="shared" si="36"/>
        <v>17138.420000000002</v>
      </c>
      <c r="F181" s="458">
        <f t="shared" si="37"/>
        <v>1.5</v>
      </c>
      <c r="G181" s="458">
        <f t="shared" si="38"/>
        <v>25707.63</v>
      </c>
      <c r="H181" s="446"/>
      <c r="I181" s="187"/>
      <c r="J181" s="754" t="s">
        <v>487</v>
      </c>
      <c r="K181" s="754"/>
      <c r="L181" s="754"/>
      <c r="M181" s="754"/>
      <c r="N181" s="480" t="s">
        <v>117</v>
      </c>
      <c r="O181" s="481"/>
      <c r="P181" s="755">
        <v>17138.420000000002</v>
      </c>
      <c r="Q181" s="755"/>
      <c r="R181" s="756">
        <v>1.5</v>
      </c>
      <c r="S181" s="756"/>
      <c r="T181" s="756"/>
      <c r="U181" s="756">
        <v>25707.63</v>
      </c>
      <c r="V181" s="756"/>
      <c r="W181" s="481"/>
      <c r="X181" s="756">
        <v>25707.63</v>
      </c>
      <c r="Y181" s="756"/>
      <c r="Z181" s="756"/>
    </row>
    <row r="182" spans="1:26" s="168" customFormat="1" ht="13.5" customHeight="1">
      <c r="A182" s="466"/>
      <c r="B182" s="737" t="str">
        <f t="shared" si="34"/>
        <v>BLOQUE HUECO DE CONCRETO P/T.20x30x30 CM</v>
      </c>
      <c r="C182" s="738"/>
      <c r="D182" s="484" t="str">
        <f t="shared" si="35"/>
        <v>und</v>
      </c>
      <c r="E182" s="478">
        <f t="shared" si="36"/>
        <v>9729</v>
      </c>
      <c r="F182" s="458">
        <f t="shared" si="37"/>
        <v>1.8</v>
      </c>
      <c r="G182" s="458">
        <f t="shared" si="38"/>
        <v>17512.2</v>
      </c>
      <c r="H182" s="446"/>
      <c r="I182" s="187"/>
      <c r="J182" s="753" t="s">
        <v>488</v>
      </c>
      <c r="K182" s="753"/>
      <c r="L182" s="753"/>
      <c r="M182" s="753"/>
      <c r="N182" s="480" t="s">
        <v>117</v>
      </c>
      <c r="O182" s="481"/>
      <c r="P182" s="755">
        <v>9729</v>
      </c>
      <c r="Q182" s="755"/>
      <c r="R182" s="756">
        <v>1.8</v>
      </c>
      <c r="S182" s="756"/>
      <c r="T182" s="756"/>
      <c r="U182" s="756">
        <v>17512.2</v>
      </c>
      <c r="V182" s="756"/>
      <c r="W182" s="481"/>
      <c r="X182" s="756">
        <v>17512.2</v>
      </c>
      <c r="Y182" s="756"/>
      <c r="Z182" s="756"/>
    </row>
    <row r="183" spans="1:26" s="168" customFormat="1" ht="13.5" customHeight="1">
      <c r="A183" s="466"/>
      <c r="B183" s="737" t="str">
        <f t="shared" si="34"/>
        <v>LADRILLO ARCILLA KIN-KONG DE 18 HUECOS 9x12x24cm</v>
      </c>
      <c r="C183" s="738"/>
      <c r="D183" s="484" t="str">
        <f t="shared" si="35"/>
        <v>und</v>
      </c>
      <c r="E183" s="478">
        <f t="shared" si="36"/>
        <v>65158.770000000004</v>
      </c>
      <c r="F183" s="458">
        <f t="shared" si="37"/>
        <v>1.2</v>
      </c>
      <c r="G183" s="458">
        <f t="shared" si="38"/>
        <v>78190.52</v>
      </c>
      <c r="H183" s="446"/>
      <c r="I183" s="187"/>
      <c r="J183" s="753" t="s">
        <v>489</v>
      </c>
      <c r="K183" s="753"/>
      <c r="L183" s="753"/>
      <c r="M183" s="753"/>
      <c r="N183" s="480" t="s">
        <v>117</v>
      </c>
      <c r="O183" s="481"/>
      <c r="P183" s="755">
        <v>65158.770000000004</v>
      </c>
      <c r="Q183" s="755"/>
      <c r="R183" s="756">
        <v>1.2</v>
      </c>
      <c r="S183" s="756"/>
      <c r="T183" s="756"/>
      <c r="U183" s="756">
        <v>78190.52</v>
      </c>
      <c r="V183" s="756"/>
      <c r="W183" s="481"/>
      <c r="X183" s="756">
        <v>78190.52</v>
      </c>
      <c r="Y183" s="756"/>
      <c r="Z183" s="756"/>
    </row>
    <row r="184" spans="1:26" s="168" customFormat="1" ht="13.5" customHeight="1">
      <c r="A184" s="466"/>
      <c r="B184" s="737" t="str">
        <f t="shared" si="34"/>
        <v>CELOCIA</v>
      </c>
      <c r="C184" s="738"/>
      <c r="D184" s="484" t="str">
        <f t="shared" si="35"/>
        <v>m2</v>
      </c>
      <c r="E184" s="478">
        <f t="shared" si="36"/>
        <v>72.08</v>
      </c>
      <c r="F184" s="458">
        <f t="shared" si="37"/>
        <v>98</v>
      </c>
      <c r="G184" s="458">
        <f t="shared" si="38"/>
        <v>7063.84</v>
      </c>
      <c r="H184" s="446"/>
      <c r="I184" s="187"/>
      <c r="J184" s="754" t="s">
        <v>490</v>
      </c>
      <c r="K184" s="754"/>
      <c r="L184" s="754"/>
      <c r="M184" s="754"/>
      <c r="N184" s="480" t="s">
        <v>826</v>
      </c>
      <c r="O184" s="481"/>
      <c r="P184" s="755">
        <v>72.08</v>
      </c>
      <c r="Q184" s="755"/>
      <c r="R184" s="756">
        <v>98</v>
      </c>
      <c r="S184" s="756"/>
      <c r="T184" s="756"/>
      <c r="U184" s="756">
        <v>7063.84</v>
      </c>
      <c r="V184" s="756"/>
      <c r="W184" s="481"/>
      <c r="X184" s="756">
        <v>7063.84</v>
      </c>
      <c r="Y184" s="756"/>
      <c r="Z184" s="756"/>
    </row>
    <row r="185" spans="1:26" s="168" customFormat="1" ht="13.5" customHeight="1">
      <c r="A185" s="466"/>
      <c r="B185" s="737" t="str">
        <f t="shared" si="34"/>
        <v>CENTRAL DE INCENDIO DIRECCIONABLE</v>
      </c>
      <c r="C185" s="738"/>
      <c r="D185" s="484" t="str">
        <f t="shared" si="35"/>
        <v>und</v>
      </c>
      <c r="E185" s="478">
        <f t="shared" si="36"/>
        <v>1</v>
      </c>
      <c r="F185" s="458">
        <f t="shared" si="37"/>
        <v>1682</v>
      </c>
      <c r="G185" s="458">
        <f t="shared" si="38"/>
        <v>1682</v>
      </c>
      <c r="H185" s="446"/>
      <c r="I185" s="187"/>
      <c r="J185" s="754" t="s">
        <v>491</v>
      </c>
      <c r="K185" s="754"/>
      <c r="L185" s="754"/>
      <c r="M185" s="754"/>
      <c r="N185" s="480" t="s">
        <v>117</v>
      </c>
      <c r="O185" s="481"/>
      <c r="P185" s="755">
        <v>1</v>
      </c>
      <c r="Q185" s="755"/>
      <c r="R185" s="756">
        <v>1682</v>
      </c>
      <c r="S185" s="756"/>
      <c r="T185" s="756"/>
      <c r="U185" s="756">
        <v>1682</v>
      </c>
      <c r="V185" s="756"/>
      <c r="W185" s="481"/>
      <c r="X185" s="756">
        <v>1682</v>
      </c>
      <c r="Y185" s="756"/>
      <c r="Z185" s="756"/>
    </row>
    <row r="186" spans="1:26" s="168" customFormat="1" ht="13.5" customHeight="1">
      <c r="A186" s="466"/>
      <c r="B186" s="737" t="str">
        <f t="shared" si="34"/>
        <v>CAJA DE REGISTRO DE PUESTA A TIERRA CON TAPA</v>
      </c>
      <c r="C186" s="738"/>
      <c r="D186" s="484" t="str">
        <f t="shared" si="35"/>
        <v>und</v>
      </c>
      <c r="E186" s="478">
        <f t="shared" si="36"/>
        <v>1</v>
      </c>
      <c r="F186" s="458">
        <f t="shared" si="37"/>
        <v>53.93</v>
      </c>
      <c r="G186" s="458">
        <f t="shared" si="38"/>
        <v>53.93</v>
      </c>
      <c r="H186" s="446"/>
      <c r="I186" s="187"/>
      <c r="J186" s="753" t="s">
        <v>492</v>
      </c>
      <c r="K186" s="753"/>
      <c r="L186" s="753"/>
      <c r="M186" s="753"/>
      <c r="N186" s="480" t="s">
        <v>117</v>
      </c>
      <c r="O186" s="481"/>
      <c r="P186" s="755">
        <v>1</v>
      </c>
      <c r="Q186" s="755"/>
      <c r="R186" s="756">
        <v>53.93</v>
      </c>
      <c r="S186" s="756"/>
      <c r="T186" s="756"/>
      <c r="U186" s="756">
        <v>53.93</v>
      </c>
      <c r="V186" s="756"/>
      <c r="W186" s="481"/>
      <c r="X186" s="756">
        <v>53.93</v>
      </c>
      <c r="Y186" s="756"/>
      <c r="Z186" s="756"/>
    </row>
    <row r="187" spans="1:26" s="168" customFormat="1" ht="13.5" customHeight="1">
      <c r="A187" s="466"/>
      <c r="B187" s="737" t="str">
        <f t="shared" si="34"/>
        <v>CAJA DE REGISTRO DE P.T. DE 0.40X0.40X0.30 m CON TAPA SEÑALIZADA</v>
      </c>
      <c r="C187" s="738"/>
      <c r="D187" s="484" t="str">
        <f>+N187</f>
        <v>und</v>
      </c>
      <c r="E187" s="478">
        <f>+P187</f>
        <v>7</v>
      </c>
      <c r="F187" s="458">
        <f>+R187</f>
        <v>66</v>
      </c>
      <c r="G187" s="458">
        <f>+U187</f>
        <v>462</v>
      </c>
      <c r="H187" s="446"/>
      <c r="I187" s="187"/>
      <c r="J187" s="753" t="s">
        <v>493</v>
      </c>
      <c r="K187" s="753"/>
      <c r="L187" s="753"/>
      <c r="M187" s="753"/>
      <c r="N187" s="480" t="s">
        <v>117</v>
      </c>
      <c r="O187" s="481"/>
      <c r="P187" s="755">
        <v>7</v>
      </c>
      <c r="Q187" s="755"/>
      <c r="R187" s="756">
        <v>66</v>
      </c>
      <c r="S187" s="756"/>
      <c r="T187" s="756"/>
      <c r="U187" s="756">
        <v>462</v>
      </c>
      <c r="V187" s="756"/>
      <c r="W187" s="481"/>
      <c r="X187" s="756">
        <v>462</v>
      </c>
      <c r="Y187" s="756"/>
      <c r="Z187" s="756"/>
    </row>
    <row r="188" spans="1:26" s="168" customFormat="1" ht="13.5" customHeight="1">
      <c r="A188" s="466"/>
      <c r="B188" s="737" t="str">
        <f t="shared" si="34"/>
        <v>CUMBRERA INFERIOR TEJA ANDINA  (0.745x5mm)</v>
      </c>
      <c r="C188" s="738"/>
      <c r="D188" s="484" t="str">
        <f>+N188</f>
        <v>pza</v>
      </c>
      <c r="E188" s="478">
        <f>+P188</f>
        <v>119.95700000000001</v>
      </c>
      <c r="F188" s="458">
        <f>+R188</f>
        <v>12</v>
      </c>
      <c r="G188" s="458">
        <f>+U188</f>
        <v>1439.48</v>
      </c>
      <c r="H188" s="446"/>
      <c r="I188" s="187"/>
      <c r="J188" s="753" t="s">
        <v>494</v>
      </c>
      <c r="K188" s="753"/>
      <c r="L188" s="753"/>
      <c r="M188" s="753"/>
      <c r="N188" s="480" t="s">
        <v>110</v>
      </c>
      <c r="O188" s="481"/>
      <c r="P188" s="755">
        <v>119.95700000000001</v>
      </c>
      <c r="Q188" s="755"/>
      <c r="R188" s="756">
        <v>12</v>
      </c>
      <c r="S188" s="756"/>
      <c r="T188" s="756"/>
      <c r="U188" s="756">
        <v>1439.48</v>
      </c>
      <c r="V188" s="756"/>
      <c r="W188" s="481"/>
      <c r="X188" s="756">
        <v>1439.48</v>
      </c>
      <c r="Y188" s="756"/>
      <c r="Z188" s="756"/>
    </row>
    <row r="189" spans="1:26" s="168" customFormat="1" ht="13.5" customHeight="1">
      <c r="A189" s="466"/>
      <c r="B189" s="737" t="str">
        <f t="shared" ref="B189:B202" si="39">+J189</f>
        <v>CUMBRERA SUPERIOR TEJA ANDINA  (0.745x5mm)</v>
      </c>
      <c r="C189" s="738"/>
      <c r="D189" s="484" t="str">
        <f t="shared" ref="D189:D202" si="40">+N189</f>
        <v>pza</v>
      </c>
      <c r="E189" s="478">
        <f t="shared" ref="E189:E202" si="41">+P189</f>
        <v>119.95700000000001</v>
      </c>
      <c r="F189" s="458">
        <f t="shared" ref="F189:F202" si="42">+R189</f>
        <v>12</v>
      </c>
      <c r="G189" s="458">
        <f t="shared" ref="G189:G202" si="43">+U189</f>
        <v>1439.48</v>
      </c>
      <c r="H189" s="446"/>
      <c r="I189" s="187"/>
      <c r="J189" s="753" t="s">
        <v>495</v>
      </c>
      <c r="K189" s="753"/>
      <c r="L189" s="753"/>
      <c r="M189" s="753"/>
      <c r="N189" s="480" t="s">
        <v>110</v>
      </c>
      <c r="O189" s="481"/>
      <c r="P189" s="755">
        <v>119.95700000000001</v>
      </c>
      <c r="Q189" s="755"/>
      <c r="R189" s="756">
        <v>12</v>
      </c>
      <c r="S189" s="756"/>
      <c r="T189" s="756"/>
      <c r="U189" s="756">
        <v>1439.48</v>
      </c>
      <c r="V189" s="756"/>
      <c r="W189" s="481"/>
      <c r="X189" s="756">
        <v>1439.48</v>
      </c>
      <c r="Y189" s="756"/>
      <c r="Z189" s="756"/>
    </row>
    <row r="190" spans="1:26" s="168" customFormat="1" ht="13.5" customHeight="1">
      <c r="A190" s="466"/>
      <c r="B190" s="737" t="str">
        <f t="shared" si="39"/>
        <v>CABLE COAXIAL PARA TV</v>
      </c>
      <c r="C190" s="738"/>
      <c r="D190" s="484" t="str">
        <f t="shared" si="40"/>
        <v>m</v>
      </c>
      <c r="E190" s="478">
        <f t="shared" si="41"/>
        <v>2940.65</v>
      </c>
      <c r="F190" s="458">
        <f t="shared" si="42"/>
        <v>2</v>
      </c>
      <c r="G190" s="458">
        <f t="shared" si="43"/>
        <v>5881.3</v>
      </c>
      <c r="H190" s="446"/>
      <c r="I190" s="187"/>
      <c r="J190" s="754" t="s">
        <v>496</v>
      </c>
      <c r="K190" s="754"/>
      <c r="L190" s="754"/>
      <c r="M190" s="754"/>
      <c r="N190" s="480" t="s">
        <v>827</v>
      </c>
      <c r="O190" s="481"/>
      <c r="P190" s="755">
        <v>2940.65</v>
      </c>
      <c r="Q190" s="755"/>
      <c r="R190" s="756">
        <v>2</v>
      </c>
      <c r="S190" s="756"/>
      <c r="T190" s="756"/>
      <c r="U190" s="756">
        <v>5881.3</v>
      </c>
      <c r="V190" s="756"/>
      <c r="W190" s="481"/>
      <c r="X190" s="756">
        <v>5881.3</v>
      </c>
      <c r="Y190" s="756"/>
      <c r="Z190" s="756"/>
    </row>
    <row r="191" spans="1:26" s="168" customFormat="1" ht="13.5" customHeight="1">
      <c r="A191" s="466"/>
      <c r="B191" s="737" t="str">
        <f t="shared" si="39"/>
        <v>CABLE DE COBRE UNIPOLAR TIPO N2XOH DE 25 mm2</v>
      </c>
      <c r="C191" s="738"/>
      <c r="D191" s="484" t="str">
        <f t="shared" si="40"/>
        <v>m</v>
      </c>
      <c r="E191" s="478">
        <f t="shared" si="41"/>
        <v>59.115000000000002</v>
      </c>
      <c r="F191" s="458">
        <f t="shared" si="42"/>
        <v>19.5</v>
      </c>
      <c r="G191" s="458">
        <f t="shared" si="43"/>
        <v>1152.74</v>
      </c>
      <c r="H191" s="446"/>
      <c r="I191" s="187"/>
      <c r="J191" s="753" t="s">
        <v>497</v>
      </c>
      <c r="K191" s="753"/>
      <c r="L191" s="753"/>
      <c r="M191" s="753"/>
      <c r="N191" s="480" t="s">
        <v>827</v>
      </c>
      <c r="O191" s="481"/>
      <c r="P191" s="755">
        <v>59.115000000000002</v>
      </c>
      <c r="Q191" s="755"/>
      <c r="R191" s="756">
        <v>19.5</v>
      </c>
      <c r="S191" s="756"/>
      <c r="T191" s="756"/>
      <c r="U191" s="756">
        <v>1152.74</v>
      </c>
      <c r="V191" s="756"/>
      <c r="W191" s="481"/>
      <c r="X191" s="756">
        <v>1153.02</v>
      </c>
      <c r="Y191" s="756"/>
      <c r="Z191" s="756"/>
    </row>
    <row r="192" spans="1:26" s="168" customFormat="1" ht="13.5" customHeight="1">
      <c r="A192" s="466"/>
      <c r="B192" s="737" t="str">
        <f t="shared" si="39"/>
        <v>CABLE DE COBRE UNIPOLAR TIPO N2XOH DE 16 mm2</v>
      </c>
      <c r="C192" s="738"/>
      <c r="D192" s="484" t="str">
        <f t="shared" si="40"/>
        <v>m</v>
      </c>
      <c r="E192" s="478">
        <f t="shared" si="41"/>
        <v>506.1</v>
      </c>
      <c r="F192" s="458">
        <f t="shared" si="42"/>
        <v>15.9</v>
      </c>
      <c r="G192" s="458">
        <f t="shared" si="43"/>
        <v>8046.99</v>
      </c>
      <c r="H192" s="446"/>
      <c r="I192" s="187"/>
      <c r="J192" s="753" t="s">
        <v>498</v>
      </c>
      <c r="K192" s="753"/>
      <c r="L192" s="753"/>
      <c r="M192" s="753"/>
      <c r="N192" s="480" t="s">
        <v>827</v>
      </c>
      <c r="O192" s="481"/>
      <c r="P192" s="755">
        <v>506.1</v>
      </c>
      <c r="Q192" s="755"/>
      <c r="R192" s="756">
        <v>15.9</v>
      </c>
      <c r="S192" s="756"/>
      <c r="T192" s="756"/>
      <c r="U192" s="756">
        <v>8046.99</v>
      </c>
      <c r="V192" s="756"/>
      <c r="W192" s="481"/>
      <c r="X192" s="756">
        <v>8049.4000000000005</v>
      </c>
      <c r="Y192" s="756"/>
      <c r="Z192" s="756"/>
    </row>
    <row r="193" spans="1:26" s="168" customFormat="1" ht="13.5" customHeight="1">
      <c r="A193" s="466"/>
      <c r="B193" s="737" t="str">
        <f t="shared" si="39"/>
        <v>CABLE DE COBRE UNIPOLAR TIPO N2XOH DE 10 mm2</v>
      </c>
      <c r="C193" s="738"/>
      <c r="D193" s="484" t="str">
        <f t="shared" si="40"/>
        <v>m</v>
      </c>
      <c r="E193" s="478">
        <f t="shared" si="41"/>
        <v>79.59</v>
      </c>
      <c r="F193" s="458">
        <f t="shared" si="42"/>
        <v>12</v>
      </c>
      <c r="G193" s="458">
        <f t="shared" si="43"/>
        <v>955.08</v>
      </c>
      <c r="H193" s="446"/>
      <c r="I193" s="187"/>
      <c r="J193" s="753" t="s">
        <v>499</v>
      </c>
      <c r="K193" s="753"/>
      <c r="L193" s="753"/>
      <c r="M193" s="753"/>
      <c r="N193" s="480" t="s">
        <v>827</v>
      </c>
      <c r="O193" s="481"/>
      <c r="P193" s="755">
        <v>79.59</v>
      </c>
      <c r="Q193" s="755"/>
      <c r="R193" s="756">
        <v>12</v>
      </c>
      <c r="S193" s="756"/>
      <c r="T193" s="756"/>
      <c r="U193" s="756">
        <v>955.08</v>
      </c>
      <c r="V193" s="756"/>
      <c r="W193" s="481"/>
      <c r="X193" s="756">
        <v>955.08</v>
      </c>
      <c r="Y193" s="756"/>
      <c r="Z193" s="756"/>
    </row>
    <row r="194" spans="1:26" s="168" customFormat="1" ht="13.5" customHeight="1">
      <c r="A194" s="466"/>
      <c r="B194" s="737" t="str">
        <f t="shared" si="39"/>
        <v>CABLE DE COBRE UNIPOLAR TIPO N2XOH DE 6 mm2</v>
      </c>
      <c r="C194" s="738"/>
      <c r="D194" s="484" t="str">
        <f t="shared" si="40"/>
        <v>m</v>
      </c>
      <c r="E194" s="478">
        <f t="shared" si="41"/>
        <v>315</v>
      </c>
      <c r="F194" s="458">
        <f t="shared" si="42"/>
        <v>5.6000000000000005</v>
      </c>
      <c r="G194" s="458">
        <f t="shared" si="43"/>
        <v>1764</v>
      </c>
      <c r="H194" s="446"/>
      <c r="I194" s="187"/>
      <c r="J194" s="753" t="s">
        <v>500</v>
      </c>
      <c r="K194" s="753"/>
      <c r="L194" s="753"/>
      <c r="M194" s="753"/>
      <c r="N194" s="480" t="s">
        <v>827</v>
      </c>
      <c r="O194" s="481"/>
      <c r="P194" s="755">
        <v>315</v>
      </c>
      <c r="Q194" s="755"/>
      <c r="R194" s="756">
        <v>5.6000000000000005</v>
      </c>
      <c r="S194" s="756"/>
      <c r="T194" s="756"/>
      <c r="U194" s="756">
        <v>1764</v>
      </c>
      <c r="V194" s="756"/>
      <c r="W194" s="481"/>
      <c r="X194" s="756">
        <v>1764</v>
      </c>
      <c r="Y194" s="756"/>
      <c r="Z194" s="756"/>
    </row>
    <row r="195" spans="1:26" s="168" customFormat="1" ht="13.5" customHeight="1">
      <c r="A195" s="466"/>
      <c r="B195" s="737" t="str">
        <f t="shared" si="39"/>
        <v>CABLE TIPO NLT DE 3x2.5 mm2</v>
      </c>
      <c r="C195" s="738"/>
      <c r="D195" s="484" t="str">
        <f t="shared" si="40"/>
        <v>m</v>
      </c>
      <c r="E195" s="478">
        <f t="shared" si="41"/>
        <v>50.49</v>
      </c>
      <c r="F195" s="458">
        <f t="shared" si="42"/>
        <v>2.5</v>
      </c>
      <c r="G195" s="458">
        <f t="shared" si="43"/>
        <v>126.23</v>
      </c>
      <c r="H195" s="446"/>
      <c r="I195" s="187"/>
      <c r="J195" s="754" t="s">
        <v>501</v>
      </c>
      <c r="K195" s="754"/>
      <c r="L195" s="754"/>
      <c r="M195" s="754"/>
      <c r="N195" s="480" t="s">
        <v>827</v>
      </c>
      <c r="O195" s="481"/>
      <c r="P195" s="755">
        <v>50.49</v>
      </c>
      <c r="Q195" s="755"/>
      <c r="R195" s="756">
        <v>2.5</v>
      </c>
      <c r="S195" s="756"/>
      <c r="T195" s="756"/>
      <c r="U195" s="756">
        <v>126.23</v>
      </c>
      <c r="V195" s="756"/>
      <c r="W195" s="481"/>
      <c r="X195" s="756">
        <v>126.23</v>
      </c>
      <c r="Y195" s="756"/>
      <c r="Z195" s="756"/>
    </row>
    <row r="196" spans="1:26" s="168" customFormat="1" ht="13.5" customHeight="1">
      <c r="A196" s="466"/>
      <c r="B196" s="737" t="str">
        <f t="shared" si="39"/>
        <v>UNIFORME DE OBRA INC PANTALON Y CASACA</v>
      </c>
      <c r="C196" s="738"/>
      <c r="D196" s="484" t="str">
        <f t="shared" si="40"/>
        <v>und</v>
      </c>
      <c r="E196" s="478">
        <f t="shared" si="41"/>
        <v>30</v>
      </c>
      <c r="F196" s="458">
        <f t="shared" si="42"/>
        <v>40</v>
      </c>
      <c r="G196" s="458">
        <f t="shared" si="43"/>
        <v>1200</v>
      </c>
      <c r="H196" s="446"/>
      <c r="I196" s="187"/>
      <c r="J196" s="753" t="s">
        <v>502</v>
      </c>
      <c r="K196" s="753"/>
      <c r="L196" s="753"/>
      <c r="M196" s="753"/>
      <c r="N196" s="480" t="s">
        <v>117</v>
      </c>
      <c r="O196" s="481"/>
      <c r="P196" s="755">
        <v>30</v>
      </c>
      <c r="Q196" s="755"/>
      <c r="R196" s="756">
        <v>40</v>
      </c>
      <c r="S196" s="756"/>
      <c r="T196" s="756"/>
      <c r="U196" s="756">
        <v>1200</v>
      </c>
      <c r="V196" s="756"/>
      <c r="W196" s="481"/>
      <c r="X196" s="756">
        <v>1200</v>
      </c>
      <c r="Y196" s="756"/>
      <c r="Z196" s="756"/>
    </row>
    <row r="197" spans="1:26" s="168" customFormat="1" ht="13.5" customHeight="1">
      <c r="A197" s="466"/>
      <c r="B197" s="737" t="str">
        <f t="shared" si="39"/>
        <v>CEMENTO PORTLAND IP (42.5KG)</v>
      </c>
      <c r="C197" s="738"/>
      <c r="D197" s="484" t="str">
        <f t="shared" si="40"/>
        <v>BOL</v>
      </c>
      <c r="E197" s="478">
        <f t="shared" si="41"/>
        <v>12788.017099999999</v>
      </c>
      <c r="F197" s="458">
        <f t="shared" si="42"/>
        <v>21.5</v>
      </c>
      <c r="G197" s="458">
        <f t="shared" si="43"/>
        <v>274942.37</v>
      </c>
      <c r="H197" s="446"/>
      <c r="I197" s="187"/>
      <c r="J197" s="754" t="s">
        <v>503</v>
      </c>
      <c r="K197" s="754"/>
      <c r="L197" s="754"/>
      <c r="M197" s="754"/>
      <c r="N197" s="480" t="s">
        <v>830</v>
      </c>
      <c r="O197" s="481"/>
      <c r="P197" s="755">
        <v>12788.017099999999</v>
      </c>
      <c r="Q197" s="755"/>
      <c r="R197" s="756">
        <v>21.5</v>
      </c>
      <c r="S197" s="756"/>
      <c r="T197" s="756"/>
      <c r="U197" s="756">
        <v>274942.37</v>
      </c>
      <c r="V197" s="756"/>
      <c r="W197" s="481"/>
      <c r="X197" s="756">
        <v>274989.09999999998</v>
      </c>
      <c r="Y197" s="756"/>
      <c r="Z197" s="756"/>
    </row>
    <row r="198" spans="1:26" s="168" customFormat="1" ht="13.5" customHeight="1">
      <c r="A198" s="466"/>
      <c r="B198" s="737" t="str">
        <f t="shared" si="39"/>
        <v>CONCRETO SIMPLE F'C=175 KG/CM2</v>
      </c>
      <c r="C198" s="738"/>
      <c r="D198" s="484" t="str">
        <f t="shared" si="40"/>
        <v>m3</v>
      </c>
      <c r="E198" s="478">
        <f t="shared" si="41"/>
        <v>0.9</v>
      </c>
      <c r="F198" s="458">
        <f t="shared" si="42"/>
        <v>200</v>
      </c>
      <c r="G198" s="458">
        <f t="shared" si="43"/>
        <v>180</v>
      </c>
      <c r="H198" s="446"/>
      <c r="I198" s="187"/>
      <c r="J198" s="754" t="s">
        <v>504</v>
      </c>
      <c r="K198" s="754"/>
      <c r="L198" s="754"/>
      <c r="M198" s="754"/>
      <c r="N198" s="480" t="s">
        <v>828</v>
      </c>
      <c r="O198" s="481"/>
      <c r="P198" s="755">
        <v>0.9</v>
      </c>
      <c r="Q198" s="755"/>
      <c r="R198" s="756">
        <v>200</v>
      </c>
      <c r="S198" s="756"/>
      <c r="T198" s="756"/>
      <c r="U198" s="756">
        <v>180</v>
      </c>
      <c r="V198" s="756"/>
      <c r="W198" s="481"/>
      <c r="X198" s="756">
        <v>180</v>
      </c>
      <c r="Y198" s="756"/>
      <c r="Z198" s="756"/>
    </row>
    <row r="199" spans="1:26" s="168" customFormat="1" ht="13.5" customHeight="1">
      <c r="A199" s="466"/>
      <c r="B199" s="737" t="str">
        <f t="shared" si="39"/>
        <v>PORCELANATO DE 0.60 x 0.60 m.</v>
      </c>
      <c r="C199" s="738"/>
      <c r="D199" s="484" t="str">
        <f t="shared" si="40"/>
        <v>m2</v>
      </c>
      <c r="E199" s="478">
        <f t="shared" si="41"/>
        <v>1058.3054999999999</v>
      </c>
      <c r="F199" s="458">
        <f t="shared" si="42"/>
        <v>27</v>
      </c>
      <c r="G199" s="458">
        <f t="shared" si="43"/>
        <v>28574.25</v>
      </c>
      <c r="H199" s="446"/>
      <c r="I199" s="187"/>
      <c r="J199" s="754" t="s">
        <v>505</v>
      </c>
      <c r="K199" s="754"/>
      <c r="L199" s="754"/>
      <c r="M199" s="754"/>
      <c r="N199" s="480" t="s">
        <v>826</v>
      </c>
      <c r="O199" s="481"/>
      <c r="P199" s="755">
        <v>1058.3054999999999</v>
      </c>
      <c r="Q199" s="755"/>
      <c r="R199" s="756">
        <v>27</v>
      </c>
      <c r="S199" s="756"/>
      <c r="T199" s="756"/>
      <c r="U199" s="756">
        <v>28574.25</v>
      </c>
      <c r="V199" s="756"/>
      <c r="W199" s="481"/>
      <c r="X199" s="756">
        <v>28574.240000000002</v>
      </c>
      <c r="Y199" s="756"/>
      <c r="Z199" s="756"/>
    </row>
    <row r="200" spans="1:26" s="168" customFormat="1" ht="13.5" customHeight="1">
      <c r="A200" s="466"/>
      <c r="B200" s="737" t="str">
        <f t="shared" si="39"/>
        <v>LOSETA CERAMICA 30x20 CM.</v>
      </c>
      <c r="C200" s="738"/>
      <c r="D200" s="484" t="str">
        <f t="shared" si="40"/>
        <v>m2</v>
      </c>
      <c r="E200" s="478">
        <f t="shared" si="41"/>
        <v>21.966000000000001</v>
      </c>
      <c r="F200" s="458">
        <f t="shared" si="42"/>
        <v>27</v>
      </c>
      <c r="G200" s="458">
        <f t="shared" si="43"/>
        <v>593.08000000000004</v>
      </c>
      <c r="H200" s="446"/>
      <c r="I200" s="187"/>
      <c r="J200" s="754" t="s">
        <v>506</v>
      </c>
      <c r="K200" s="754"/>
      <c r="L200" s="754"/>
      <c r="M200" s="754"/>
      <c r="N200" s="480" t="s">
        <v>826</v>
      </c>
      <c r="O200" s="481"/>
      <c r="P200" s="755">
        <v>21.966000000000001</v>
      </c>
      <c r="Q200" s="755"/>
      <c r="R200" s="756">
        <v>27</v>
      </c>
      <c r="S200" s="756"/>
      <c r="T200" s="756"/>
      <c r="U200" s="756">
        <v>593.08000000000004</v>
      </c>
      <c r="V200" s="756"/>
      <c r="W200" s="481"/>
      <c r="X200" s="756">
        <v>593.08000000000004</v>
      </c>
      <c r="Y200" s="756"/>
      <c r="Z200" s="756"/>
    </row>
    <row r="201" spans="1:26" s="168" customFormat="1" ht="13.5" customHeight="1">
      <c r="A201" s="466"/>
      <c r="B201" s="737" t="str">
        <f t="shared" si="39"/>
        <v>TORNILLO DE FIJACION 2" INCLUYE TARUGO</v>
      </c>
      <c r="C201" s="738"/>
      <c r="D201" s="484" t="str">
        <f t="shared" si="40"/>
        <v>und</v>
      </c>
      <c r="E201" s="478">
        <f t="shared" si="41"/>
        <v>93.4</v>
      </c>
      <c r="F201" s="458">
        <f t="shared" si="42"/>
        <v>2</v>
      </c>
      <c r="G201" s="458">
        <f t="shared" si="43"/>
        <v>186.8</v>
      </c>
      <c r="H201" s="446"/>
      <c r="I201" s="187"/>
      <c r="J201" s="754" t="s">
        <v>507</v>
      </c>
      <c r="K201" s="754"/>
      <c r="L201" s="754"/>
      <c r="M201" s="754"/>
      <c r="N201" s="480" t="s">
        <v>117</v>
      </c>
      <c r="O201" s="481"/>
      <c r="P201" s="755">
        <v>93.4</v>
      </c>
      <c r="Q201" s="755"/>
      <c r="R201" s="756">
        <v>2</v>
      </c>
      <c r="S201" s="756"/>
      <c r="T201" s="756"/>
      <c r="U201" s="756">
        <v>186.8</v>
      </c>
      <c r="V201" s="756"/>
      <c r="W201" s="481"/>
      <c r="X201" s="756">
        <v>186.8</v>
      </c>
      <c r="Y201" s="756"/>
      <c r="Z201" s="756"/>
    </row>
    <row r="202" spans="1:26" s="168" customFormat="1" ht="13.5" customHeight="1">
      <c r="A202" s="466"/>
      <c r="B202" s="737" t="str">
        <f t="shared" si="39"/>
        <v>TORNILLO PUNTA AGUJA AUTOPERFORANTE 6x 1 5/8"</v>
      </c>
      <c r="C202" s="738"/>
      <c r="D202" s="484" t="str">
        <f t="shared" si="40"/>
        <v>und</v>
      </c>
      <c r="E202" s="478">
        <f t="shared" si="41"/>
        <v>23.400000000000002</v>
      </c>
      <c r="F202" s="458">
        <f t="shared" si="42"/>
        <v>4</v>
      </c>
      <c r="G202" s="458">
        <f t="shared" si="43"/>
        <v>93.600000000000009</v>
      </c>
      <c r="H202" s="446"/>
      <c r="I202" s="187"/>
      <c r="J202" s="753" t="s">
        <v>508</v>
      </c>
      <c r="K202" s="753"/>
      <c r="L202" s="753"/>
      <c r="M202" s="753"/>
      <c r="N202" s="480" t="s">
        <v>117</v>
      </c>
      <c r="O202" s="481"/>
      <c r="P202" s="755">
        <v>23.400000000000002</v>
      </c>
      <c r="Q202" s="755"/>
      <c r="R202" s="756">
        <v>4</v>
      </c>
      <c r="S202" s="756"/>
      <c r="T202" s="756"/>
      <c r="U202" s="756">
        <v>93.600000000000009</v>
      </c>
      <c r="V202" s="756"/>
      <c r="W202" s="481"/>
      <c r="X202" s="756">
        <v>93.600000000000009</v>
      </c>
      <c r="Y202" s="756"/>
      <c r="Z202" s="756"/>
    </row>
    <row r="203" spans="1:26" s="168" customFormat="1" ht="13.5" customHeight="1">
      <c r="A203" s="466"/>
      <c r="B203" s="737" t="str">
        <f t="shared" ref="B203:B215" si="44">+J203</f>
        <v>PICAPORTE DE ALUMINIO DE 2"</v>
      </c>
      <c r="C203" s="738"/>
      <c r="D203" s="484" t="str">
        <f t="shared" ref="D203:D215" si="45">+N203</f>
        <v>pza</v>
      </c>
      <c r="E203" s="478">
        <f t="shared" ref="E203:E215" si="46">+P203</f>
        <v>74</v>
      </c>
      <c r="F203" s="458">
        <f t="shared" ref="F203:F215" si="47">+R203</f>
        <v>4</v>
      </c>
      <c r="G203" s="458">
        <f t="shared" ref="G203:G215" si="48">+U203</f>
        <v>296</v>
      </c>
      <c r="H203" s="446"/>
      <c r="I203" s="187"/>
      <c r="J203" s="754" t="s">
        <v>509</v>
      </c>
      <c r="K203" s="754"/>
      <c r="L203" s="754"/>
      <c r="M203" s="754"/>
      <c r="N203" s="480" t="s">
        <v>110</v>
      </c>
      <c r="O203" s="481"/>
      <c r="P203" s="755">
        <v>74</v>
      </c>
      <c r="Q203" s="755"/>
      <c r="R203" s="756">
        <v>4</v>
      </c>
      <c r="S203" s="756"/>
      <c r="T203" s="756"/>
      <c r="U203" s="756">
        <v>296</v>
      </c>
      <c r="V203" s="756"/>
      <c r="W203" s="481"/>
      <c r="X203" s="756">
        <v>296</v>
      </c>
      <c r="Y203" s="756"/>
      <c r="Z203" s="756"/>
    </row>
    <row r="204" spans="1:26" s="168" customFormat="1" ht="13.5" customHeight="1">
      <c r="A204" s="466"/>
      <c r="B204" s="737" t="str">
        <f t="shared" si="44"/>
        <v>PICAPORTE DE ALUMINIO DE 4"</v>
      </c>
      <c r="C204" s="738"/>
      <c r="D204" s="484" t="str">
        <f t="shared" si="45"/>
        <v>pza</v>
      </c>
      <c r="E204" s="478">
        <f t="shared" si="46"/>
        <v>6</v>
      </c>
      <c r="F204" s="458">
        <f t="shared" si="47"/>
        <v>8</v>
      </c>
      <c r="G204" s="458">
        <f t="shared" si="48"/>
        <v>48</v>
      </c>
      <c r="H204" s="446"/>
      <c r="I204" s="187"/>
      <c r="J204" s="754" t="s">
        <v>510</v>
      </c>
      <c r="K204" s="754"/>
      <c r="L204" s="754"/>
      <c r="M204" s="754"/>
      <c r="N204" s="480" t="s">
        <v>110</v>
      </c>
      <c r="O204" s="481"/>
      <c r="P204" s="755">
        <v>6</v>
      </c>
      <c r="Q204" s="755"/>
      <c r="R204" s="756">
        <v>8</v>
      </c>
      <c r="S204" s="756"/>
      <c r="T204" s="756"/>
      <c r="U204" s="756">
        <v>48</v>
      </c>
      <c r="V204" s="756"/>
      <c r="W204" s="481"/>
      <c r="X204" s="756">
        <v>48</v>
      </c>
      <c r="Y204" s="756"/>
      <c r="Z204" s="756"/>
    </row>
    <row r="205" spans="1:26" s="168" customFormat="1" ht="13.5" customHeight="1">
      <c r="A205" s="466"/>
      <c r="B205" s="737" t="str">
        <f t="shared" si="44"/>
        <v>TIRAFON DE 6" PARA TEJA ANDINA INC.ARANDELA Y SOMBRERO</v>
      </c>
      <c r="C205" s="738"/>
      <c r="D205" s="484" t="str">
        <f t="shared" si="45"/>
        <v>und</v>
      </c>
      <c r="E205" s="478">
        <f t="shared" si="46"/>
        <v>1440.9</v>
      </c>
      <c r="F205" s="458">
        <f t="shared" si="47"/>
        <v>2</v>
      </c>
      <c r="G205" s="458">
        <f t="shared" si="48"/>
        <v>2881.8</v>
      </c>
      <c r="H205" s="446"/>
      <c r="I205" s="187"/>
      <c r="J205" s="753" t="s">
        <v>511</v>
      </c>
      <c r="K205" s="753"/>
      <c r="L205" s="753"/>
      <c r="M205" s="753"/>
      <c r="N205" s="480" t="s">
        <v>117</v>
      </c>
      <c r="O205" s="481"/>
      <c r="P205" s="755">
        <v>1440.9</v>
      </c>
      <c r="Q205" s="755"/>
      <c r="R205" s="756">
        <v>2</v>
      </c>
      <c r="S205" s="756"/>
      <c r="T205" s="756"/>
      <c r="U205" s="756">
        <v>2881.8</v>
      </c>
      <c r="V205" s="756"/>
      <c r="W205" s="481"/>
      <c r="X205" s="756">
        <v>2881.8</v>
      </c>
      <c r="Y205" s="756"/>
      <c r="Z205" s="756"/>
    </row>
    <row r="206" spans="1:26" s="168" customFormat="1" ht="13.5" customHeight="1">
      <c r="A206" s="466"/>
      <c r="B206" s="737" t="str">
        <f t="shared" si="44"/>
        <v>CERRADURA PARA PUERTAS DE TRES GOLPES</v>
      </c>
      <c r="C206" s="738"/>
      <c r="D206" s="484" t="str">
        <f t="shared" si="45"/>
        <v>und</v>
      </c>
      <c r="E206" s="478">
        <f t="shared" si="46"/>
        <v>5</v>
      </c>
      <c r="F206" s="458">
        <f t="shared" si="47"/>
        <v>72</v>
      </c>
      <c r="G206" s="458">
        <f t="shared" si="48"/>
        <v>360</v>
      </c>
      <c r="H206" s="446"/>
      <c r="I206" s="187"/>
      <c r="J206" s="753" t="s">
        <v>512</v>
      </c>
      <c r="K206" s="753"/>
      <c r="L206" s="753"/>
      <c r="M206" s="753"/>
      <c r="N206" s="480" t="s">
        <v>117</v>
      </c>
      <c r="O206" s="481"/>
      <c r="P206" s="755">
        <v>5</v>
      </c>
      <c r="Q206" s="755"/>
      <c r="R206" s="756">
        <v>72</v>
      </c>
      <c r="S206" s="756"/>
      <c r="T206" s="756"/>
      <c r="U206" s="756">
        <v>360</v>
      </c>
      <c r="V206" s="756"/>
      <c r="W206" s="481"/>
      <c r="X206" s="756">
        <v>360</v>
      </c>
      <c r="Y206" s="756"/>
      <c r="Z206" s="756"/>
    </row>
    <row r="207" spans="1:26" s="168" customFormat="1" ht="13.5" customHeight="1">
      <c r="A207" s="466"/>
      <c r="B207" s="737" t="str">
        <f t="shared" si="44"/>
        <v>CERRADURA TIPO PALANCA</v>
      </c>
      <c r="C207" s="738"/>
      <c r="D207" s="484" t="str">
        <f t="shared" si="45"/>
        <v>und</v>
      </c>
      <c r="E207" s="478">
        <f t="shared" si="46"/>
        <v>13</v>
      </c>
      <c r="F207" s="458">
        <f t="shared" si="47"/>
        <v>8</v>
      </c>
      <c r="G207" s="458">
        <f t="shared" si="48"/>
        <v>104</v>
      </c>
      <c r="H207" s="446"/>
      <c r="I207" s="187"/>
      <c r="J207" s="754" t="s">
        <v>513</v>
      </c>
      <c r="K207" s="754"/>
      <c r="L207" s="754"/>
      <c r="M207" s="754"/>
      <c r="N207" s="480" t="s">
        <v>117</v>
      </c>
      <c r="O207" s="481"/>
      <c r="P207" s="755">
        <v>13</v>
      </c>
      <c r="Q207" s="755"/>
      <c r="R207" s="756">
        <v>8</v>
      </c>
      <c r="S207" s="756"/>
      <c r="T207" s="756"/>
      <c r="U207" s="756">
        <v>104</v>
      </c>
      <c r="V207" s="756"/>
      <c r="W207" s="481"/>
      <c r="X207" s="756">
        <v>104</v>
      </c>
      <c r="Y207" s="756"/>
      <c r="Z207" s="756"/>
    </row>
    <row r="208" spans="1:26" s="168" customFormat="1" ht="13.5" customHeight="1">
      <c r="A208" s="466"/>
      <c r="B208" s="737" t="str">
        <f t="shared" si="44"/>
        <v>BISAGRA CAPUCHINA BRONCEADA 4"x4"</v>
      </c>
      <c r="C208" s="738"/>
      <c r="D208" s="484" t="str">
        <f t="shared" si="45"/>
        <v>PAR</v>
      </c>
      <c r="E208" s="478">
        <f t="shared" si="46"/>
        <v>183</v>
      </c>
      <c r="F208" s="458">
        <f t="shared" si="47"/>
        <v>19</v>
      </c>
      <c r="G208" s="458">
        <f t="shared" si="48"/>
        <v>3477</v>
      </c>
      <c r="H208" s="446"/>
      <c r="I208" s="187"/>
      <c r="J208" s="754" t="s">
        <v>514</v>
      </c>
      <c r="K208" s="754"/>
      <c r="L208" s="754"/>
      <c r="M208" s="754"/>
      <c r="N208" s="480" t="s">
        <v>8</v>
      </c>
      <c r="O208" s="481"/>
      <c r="P208" s="755">
        <v>183</v>
      </c>
      <c r="Q208" s="755"/>
      <c r="R208" s="756">
        <v>19</v>
      </c>
      <c r="S208" s="756"/>
      <c r="T208" s="756"/>
      <c r="U208" s="756">
        <v>3477</v>
      </c>
      <c r="V208" s="756"/>
      <c r="W208" s="481"/>
      <c r="X208" s="756">
        <v>3477</v>
      </c>
      <c r="Y208" s="756"/>
      <c r="Z208" s="756"/>
    </row>
    <row r="209" spans="1:26" s="168" customFormat="1" ht="13.5" customHeight="1">
      <c r="A209" s="466"/>
      <c r="B209" s="737" t="str">
        <f t="shared" si="44"/>
        <v>CERROJO DE FIERRO REDONDO DE 1/2"x 0.35 m</v>
      </c>
      <c r="C209" s="738"/>
      <c r="D209" s="484" t="str">
        <f t="shared" si="45"/>
        <v>und</v>
      </c>
      <c r="E209" s="478">
        <f t="shared" si="46"/>
        <v>1</v>
      </c>
      <c r="F209" s="458">
        <f t="shared" si="47"/>
        <v>5</v>
      </c>
      <c r="G209" s="458">
        <f t="shared" si="48"/>
        <v>5</v>
      </c>
      <c r="H209" s="446"/>
      <c r="I209" s="187"/>
      <c r="J209" s="753" t="s">
        <v>515</v>
      </c>
      <c r="K209" s="753"/>
      <c r="L209" s="753"/>
      <c r="M209" s="753"/>
      <c r="N209" s="480" t="s">
        <v>117</v>
      </c>
      <c r="O209" s="481"/>
      <c r="P209" s="755">
        <v>1</v>
      </c>
      <c r="Q209" s="755"/>
      <c r="R209" s="756">
        <v>5</v>
      </c>
      <c r="S209" s="756"/>
      <c r="T209" s="756"/>
      <c r="U209" s="756">
        <v>5</v>
      </c>
      <c r="V209" s="756"/>
      <c r="W209" s="481"/>
      <c r="X209" s="756">
        <v>5</v>
      </c>
      <c r="Y209" s="756"/>
      <c r="Z209" s="756"/>
    </row>
    <row r="210" spans="1:26" s="168" customFormat="1" ht="13.5" customHeight="1">
      <c r="A210" s="466"/>
      <c r="B210" s="737" t="str">
        <f t="shared" si="44"/>
        <v>CHAPA DE PERILLA CON SEGURIDAD INTERIOR</v>
      </c>
      <c r="C210" s="738"/>
      <c r="D210" s="484" t="str">
        <f t="shared" si="45"/>
        <v>und</v>
      </c>
      <c r="E210" s="478">
        <f t="shared" si="46"/>
        <v>25</v>
      </c>
      <c r="F210" s="458">
        <f t="shared" si="47"/>
        <v>40</v>
      </c>
      <c r="G210" s="458">
        <f t="shared" si="48"/>
        <v>1000</v>
      </c>
      <c r="H210" s="446"/>
      <c r="I210" s="187"/>
      <c r="J210" s="753" t="s">
        <v>516</v>
      </c>
      <c r="K210" s="753"/>
      <c r="L210" s="753"/>
      <c r="M210" s="753"/>
      <c r="N210" s="480" t="s">
        <v>117</v>
      </c>
      <c r="O210" s="481"/>
      <c r="P210" s="755">
        <v>25</v>
      </c>
      <c r="Q210" s="755"/>
      <c r="R210" s="756">
        <v>40</v>
      </c>
      <c r="S210" s="756"/>
      <c r="T210" s="756"/>
      <c r="U210" s="756">
        <v>1000</v>
      </c>
      <c r="V210" s="756"/>
      <c r="W210" s="481"/>
      <c r="X210" s="756">
        <v>1000</v>
      </c>
      <c r="Y210" s="756"/>
      <c r="Z210" s="756"/>
    </row>
    <row r="211" spans="1:26" s="168" customFormat="1" ht="13.5" customHeight="1">
      <c r="A211" s="466"/>
      <c r="B211" s="737" t="str">
        <f t="shared" si="44"/>
        <v>TARUGO CON TORNILLO 8 mm PARA COLGAR LUMINARIA</v>
      </c>
      <c r="C211" s="738"/>
      <c r="D211" s="484" t="str">
        <f t="shared" si="45"/>
        <v>und</v>
      </c>
      <c r="E211" s="478">
        <f t="shared" si="46"/>
        <v>164</v>
      </c>
      <c r="F211" s="458">
        <f t="shared" si="47"/>
        <v>2</v>
      </c>
      <c r="G211" s="458">
        <f t="shared" si="48"/>
        <v>328</v>
      </c>
      <c r="H211" s="446"/>
      <c r="I211" s="187"/>
      <c r="J211" s="753" t="s">
        <v>517</v>
      </c>
      <c r="K211" s="753"/>
      <c r="L211" s="753"/>
      <c r="M211" s="753"/>
      <c r="N211" s="480" t="s">
        <v>117</v>
      </c>
      <c r="O211" s="481"/>
      <c r="P211" s="755">
        <v>164</v>
      </c>
      <c r="Q211" s="755"/>
      <c r="R211" s="756">
        <v>2</v>
      </c>
      <c r="S211" s="756"/>
      <c r="T211" s="756"/>
      <c r="U211" s="756">
        <v>328</v>
      </c>
      <c r="V211" s="756"/>
      <c r="W211" s="481"/>
      <c r="X211" s="756">
        <v>328</v>
      </c>
      <c r="Y211" s="756"/>
      <c r="Z211" s="756"/>
    </row>
    <row r="212" spans="1:26" s="168" customFormat="1" ht="13.5" customHeight="1">
      <c r="A212" s="466"/>
      <c r="B212" s="737" t="str">
        <f t="shared" si="44"/>
        <v>GUIAS DE ALUMINIO</v>
      </c>
      <c r="C212" s="738"/>
      <c r="D212" s="484" t="str">
        <f t="shared" si="45"/>
        <v>m</v>
      </c>
      <c r="E212" s="478">
        <f t="shared" si="46"/>
        <v>34.511700000000005</v>
      </c>
      <c r="F212" s="458">
        <f t="shared" si="47"/>
        <v>19</v>
      </c>
      <c r="G212" s="458">
        <f t="shared" si="48"/>
        <v>655.72</v>
      </c>
      <c r="H212" s="446"/>
      <c r="I212" s="187"/>
      <c r="J212" s="754" t="s">
        <v>518</v>
      </c>
      <c r="K212" s="754"/>
      <c r="L212" s="754"/>
      <c r="M212" s="754"/>
      <c r="N212" s="480" t="s">
        <v>827</v>
      </c>
      <c r="O212" s="481"/>
      <c r="P212" s="755">
        <v>34.511700000000005</v>
      </c>
      <c r="Q212" s="755"/>
      <c r="R212" s="756">
        <v>19</v>
      </c>
      <c r="S212" s="756"/>
      <c r="T212" s="756"/>
      <c r="U212" s="756">
        <v>655.72</v>
      </c>
      <c r="V212" s="756"/>
      <c r="W212" s="481"/>
      <c r="X212" s="756">
        <v>655.72</v>
      </c>
      <c r="Y212" s="756"/>
      <c r="Z212" s="756"/>
    </row>
    <row r="213" spans="1:26" s="168" customFormat="1" ht="13.5" customHeight="1">
      <c r="A213" s="466"/>
      <c r="B213" s="737" t="str">
        <f t="shared" si="44"/>
        <v>BENTONITA PARA P.A.T (25 KG)</v>
      </c>
      <c r="C213" s="738"/>
      <c r="D213" s="484" t="str">
        <f t="shared" si="45"/>
        <v>BOL</v>
      </c>
      <c r="E213" s="478">
        <f t="shared" si="46"/>
        <v>16</v>
      </c>
      <c r="F213" s="458">
        <f t="shared" si="47"/>
        <v>67.790000000000006</v>
      </c>
      <c r="G213" s="458">
        <f t="shared" si="48"/>
        <v>1084.6400000000001</v>
      </c>
      <c r="H213" s="446"/>
      <c r="I213" s="187"/>
      <c r="J213" s="754" t="s">
        <v>519</v>
      </c>
      <c r="K213" s="754"/>
      <c r="L213" s="754"/>
      <c r="M213" s="754"/>
      <c r="N213" s="480" t="s">
        <v>830</v>
      </c>
      <c r="O213" s="481"/>
      <c r="P213" s="755">
        <v>16</v>
      </c>
      <c r="Q213" s="755"/>
      <c r="R213" s="756">
        <v>67.790000000000006</v>
      </c>
      <c r="S213" s="756"/>
      <c r="T213" s="756"/>
      <c r="U213" s="756">
        <v>1084.6400000000001</v>
      </c>
      <c r="V213" s="756"/>
      <c r="W213" s="481"/>
      <c r="X213" s="756">
        <v>1084.6400000000001</v>
      </c>
      <c r="Y213" s="756"/>
      <c r="Z213" s="756"/>
    </row>
    <row r="214" spans="1:26" s="168" customFormat="1">
      <c r="A214" s="466"/>
      <c r="B214" s="737" t="str">
        <f t="shared" si="44"/>
        <v>ELECTRODOS E7018</v>
      </c>
      <c r="C214" s="738"/>
      <c r="D214" s="484" t="str">
        <f t="shared" si="45"/>
        <v>kg</v>
      </c>
      <c r="E214" s="478">
        <f t="shared" si="46"/>
        <v>422.80400000000003</v>
      </c>
      <c r="F214" s="458">
        <f t="shared" si="47"/>
        <v>12</v>
      </c>
      <c r="G214" s="458">
        <f t="shared" si="48"/>
        <v>5073.6500000000005</v>
      </c>
      <c r="H214" s="446"/>
      <c r="I214" s="187"/>
      <c r="J214" s="754" t="s">
        <v>520</v>
      </c>
      <c r="K214" s="754"/>
      <c r="L214" s="754"/>
      <c r="M214" s="754"/>
      <c r="N214" s="480" t="s">
        <v>109</v>
      </c>
      <c r="O214" s="481"/>
      <c r="P214" s="755">
        <v>422.80400000000003</v>
      </c>
      <c r="Q214" s="755"/>
      <c r="R214" s="756">
        <v>12</v>
      </c>
      <c r="S214" s="756"/>
      <c r="T214" s="756"/>
      <c r="U214" s="756">
        <v>5073.6500000000005</v>
      </c>
      <c r="V214" s="756"/>
      <c r="W214" s="481"/>
      <c r="X214" s="756">
        <v>5079.91</v>
      </c>
      <c r="Y214" s="756"/>
      <c r="Z214" s="756"/>
    </row>
    <row r="215" spans="1:26" s="168" customFormat="1" ht="13.5" customHeight="1">
      <c r="A215" s="466"/>
      <c r="B215" s="737" t="str">
        <f t="shared" si="44"/>
        <v>CERA PARA PISO</v>
      </c>
      <c r="C215" s="738"/>
      <c r="D215" s="484" t="str">
        <f t="shared" si="45"/>
        <v>gln</v>
      </c>
      <c r="E215" s="478">
        <f t="shared" si="46"/>
        <v>11.545999999999999</v>
      </c>
      <c r="F215" s="458">
        <f t="shared" si="47"/>
        <v>38</v>
      </c>
      <c r="G215" s="458">
        <f t="shared" si="48"/>
        <v>438.75</v>
      </c>
      <c r="H215" s="446"/>
      <c r="I215" s="187"/>
      <c r="J215" s="754" t="s">
        <v>521</v>
      </c>
      <c r="K215" s="754"/>
      <c r="L215" s="754"/>
      <c r="M215" s="754"/>
      <c r="N215" s="480" t="s">
        <v>118</v>
      </c>
      <c r="O215" s="481"/>
      <c r="P215" s="755">
        <v>11.545999999999999</v>
      </c>
      <c r="Q215" s="755"/>
      <c r="R215" s="756">
        <v>38</v>
      </c>
      <c r="S215" s="756"/>
      <c r="T215" s="756"/>
      <c r="U215" s="756">
        <v>438.75</v>
      </c>
      <c r="V215" s="756"/>
      <c r="W215" s="481"/>
      <c r="X215" s="756">
        <v>438.75</v>
      </c>
      <c r="Y215" s="756"/>
      <c r="Z215" s="756"/>
    </row>
    <row r="216" spans="1:26" s="168" customFormat="1" ht="13.5" customHeight="1">
      <c r="A216" s="466"/>
      <c r="B216" s="737" t="str">
        <f t="shared" ref="B216:B223" si="49">+J216</f>
        <v>PLACA DE YESO GYPLAC 2.44X1.22M e=5/8"</v>
      </c>
      <c r="C216" s="738"/>
      <c r="D216" s="484" t="str">
        <f t="shared" ref="D216:D223" si="50">+N216</f>
        <v>und</v>
      </c>
      <c r="E216" s="478">
        <f t="shared" ref="E216:E223" si="51">+P216</f>
        <v>4.0949999999999998</v>
      </c>
      <c r="F216" s="458">
        <f t="shared" ref="F216:F223" si="52">+R216</f>
        <v>27</v>
      </c>
      <c r="G216" s="458">
        <f t="shared" ref="G216:G223" si="53">+U216</f>
        <v>110.56</v>
      </c>
      <c r="H216" s="446"/>
      <c r="I216" s="187"/>
      <c r="J216" s="754" t="s">
        <v>522</v>
      </c>
      <c r="K216" s="754"/>
      <c r="L216" s="754"/>
      <c r="M216" s="754"/>
      <c r="N216" s="480" t="s">
        <v>117</v>
      </c>
      <c r="O216" s="481"/>
      <c r="P216" s="755">
        <v>4.0949999999999998</v>
      </c>
      <c r="Q216" s="755"/>
      <c r="R216" s="756">
        <v>27</v>
      </c>
      <c r="S216" s="756"/>
      <c r="T216" s="756"/>
      <c r="U216" s="756">
        <v>110.56</v>
      </c>
      <c r="V216" s="756"/>
      <c r="W216" s="481"/>
      <c r="X216" s="756">
        <v>110.57000000000001</v>
      </c>
      <c r="Y216" s="756"/>
      <c r="Z216" s="756"/>
    </row>
    <row r="217" spans="1:26" s="168" customFormat="1" ht="13.5" customHeight="1">
      <c r="A217" s="466"/>
      <c r="B217" s="737" t="str">
        <f t="shared" si="49"/>
        <v>CINTA SEÑALIZADORA AMARILLA ROLLO 100m (OBRA)</v>
      </c>
      <c r="C217" s="738"/>
      <c r="D217" s="484" t="str">
        <f t="shared" si="50"/>
        <v>rll</v>
      </c>
      <c r="E217" s="478">
        <f t="shared" si="51"/>
        <v>97.307199999999995</v>
      </c>
      <c r="F217" s="458">
        <f t="shared" si="52"/>
        <v>1.5</v>
      </c>
      <c r="G217" s="458">
        <f t="shared" si="53"/>
        <v>145.96</v>
      </c>
      <c r="H217" s="446"/>
      <c r="I217" s="187"/>
      <c r="J217" s="753" t="s">
        <v>523</v>
      </c>
      <c r="K217" s="753"/>
      <c r="L217" s="753"/>
      <c r="M217" s="753"/>
      <c r="N217" s="480" t="s">
        <v>134</v>
      </c>
      <c r="O217" s="481"/>
      <c r="P217" s="755">
        <v>97.307199999999995</v>
      </c>
      <c r="Q217" s="755"/>
      <c r="R217" s="756">
        <v>1.5</v>
      </c>
      <c r="S217" s="756"/>
      <c r="T217" s="756"/>
      <c r="U217" s="756">
        <v>145.96</v>
      </c>
      <c r="V217" s="756"/>
      <c r="W217" s="481"/>
      <c r="X217" s="756">
        <v>145.96</v>
      </c>
      <c r="Y217" s="756"/>
      <c r="Z217" s="756"/>
    </row>
    <row r="218" spans="1:26" s="168" customFormat="1" ht="13.5" customHeight="1">
      <c r="A218" s="466"/>
      <c r="B218" s="737" t="str">
        <f t="shared" si="49"/>
        <v>MALLA DE SEGURIDAD 100m (OBRA)</v>
      </c>
      <c r="C218" s="738"/>
      <c r="D218" s="484" t="str">
        <f t="shared" si="50"/>
        <v>rll</v>
      </c>
      <c r="E218" s="478">
        <f t="shared" si="51"/>
        <v>1</v>
      </c>
      <c r="F218" s="458">
        <f t="shared" si="52"/>
        <v>50</v>
      </c>
      <c r="G218" s="458">
        <f t="shared" si="53"/>
        <v>50</v>
      </c>
      <c r="H218" s="446"/>
      <c r="I218" s="187"/>
      <c r="J218" s="754" t="s">
        <v>524</v>
      </c>
      <c r="K218" s="754"/>
      <c r="L218" s="754"/>
      <c r="M218" s="754"/>
      <c r="N218" s="480" t="s">
        <v>134</v>
      </c>
      <c r="O218" s="481"/>
      <c r="P218" s="755">
        <v>1</v>
      </c>
      <c r="Q218" s="755"/>
      <c r="R218" s="756">
        <v>50</v>
      </c>
      <c r="S218" s="756"/>
      <c r="T218" s="756"/>
      <c r="U218" s="756">
        <v>50</v>
      </c>
      <c r="V218" s="756"/>
      <c r="W218" s="481"/>
      <c r="X218" s="756">
        <v>50</v>
      </c>
      <c r="Y218" s="756"/>
      <c r="Z218" s="756"/>
    </row>
    <row r="219" spans="1:26" s="168" customFormat="1" ht="13.5" customHeight="1">
      <c r="A219" s="466"/>
      <c r="B219" s="737" t="str">
        <f t="shared" si="49"/>
        <v>CINTA DE FIJACIÓN 22.9M "VELCRO"</v>
      </c>
      <c r="C219" s="738"/>
      <c r="D219" s="484" t="str">
        <f t="shared" si="50"/>
        <v>und</v>
      </c>
      <c r="E219" s="478">
        <f t="shared" si="51"/>
        <v>0.66</v>
      </c>
      <c r="F219" s="458">
        <f t="shared" si="52"/>
        <v>115</v>
      </c>
      <c r="G219" s="458">
        <f t="shared" si="53"/>
        <v>75.900000000000006</v>
      </c>
      <c r="H219" s="446"/>
      <c r="I219" s="187"/>
      <c r="J219" s="754" t="s">
        <v>525</v>
      </c>
      <c r="K219" s="754"/>
      <c r="L219" s="754"/>
      <c r="M219" s="754"/>
      <c r="N219" s="480" t="s">
        <v>117</v>
      </c>
      <c r="O219" s="481"/>
      <c r="P219" s="755">
        <v>0.66</v>
      </c>
      <c r="Q219" s="755"/>
      <c r="R219" s="756">
        <v>115</v>
      </c>
      <c r="S219" s="756"/>
      <c r="T219" s="756"/>
      <c r="U219" s="756">
        <v>75.900000000000006</v>
      </c>
      <c r="V219" s="756"/>
      <c r="W219" s="481"/>
      <c r="X219" s="756">
        <v>75.900000000000006</v>
      </c>
      <c r="Y219" s="756"/>
      <c r="Z219" s="756"/>
    </row>
    <row r="220" spans="1:26" s="168" customFormat="1" ht="13.5" customHeight="1">
      <c r="A220" s="466"/>
      <c r="B220" s="737" t="str">
        <f t="shared" si="49"/>
        <v>CINTA AISLANTE TEMFLEX 1700x20m</v>
      </c>
      <c r="C220" s="738"/>
      <c r="D220" s="484" t="str">
        <f t="shared" si="50"/>
        <v>rll</v>
      </c>
      <c r="E220" s="478">
        <f t="shared" si="51"/>
        <v>22.425000000000001</v>
      </c>
      <c r="F220" s="458">
        <f t="shared" si="52"/>
        <v>6</v>
      </c>
      <c r="G220" s="458">
        <f t="shared" si="53"/>
        <v>134.55000000000001</v>
      </c>
      <c r="H220" s="446"/>
      <c r="I220" s="187"/>
      <c r="J220" s="754" t="s">
        <v>526</v>
      </c>
      <c r="K220" s="754"/>
      <c r="L220" s="754"/>
      <c r="M220" s="754"/>
      <c r="N220" s="480" t="s">
        <v>134</v>
      </c>
      <c r="O220" s="481"/>
      <c r="P220" s="755">
        <v>22.425000000000001</v>
      </c>
      <c r="Q220" s="755"/>
      <c r="R220" s="756">
        <v>6</v>
      </c>
      <c r="S220" s="756"/>
      <c r="T220" s="756"/>
      <c r="U220" s="756">
        <v>134.55000000000001</v>
      </c>
      <c r="V220" s="756"/>
      <c r="W220" s="481"/>
      <c r="X220" s="756">
        <v>134.55000000000001</v>
      </c>
      <c r="Y220" s="756"/>
      <c r="Z220" s="756"/>
    </row>
    <row r="221" spans="1:26" s="168" customFormat="1" ht="13.5" customHeight="1">
      <c r="A221" s="466"/>
      <c r="B221" s="737" t="str">
        <f t="shared" si="49"/>
        <v>CINTILLOS DE AMARRE DE PVC X 20 cm</v>
      </c>
      <c r="C221" s="738"/>
      <c r="D221" s="484" t="str">
        <f t="shared" si="50"/>
        <v>BOL</v>
      </c>
      <c r="E221" s="478">
        <f t="shared" si="51"/>
        <v>1.6</v>
      </c>
      <c r="F221" s="458">
        <f t="shared" si="52"/>
        <v>13.56</v>
      </c>
      <c r="G221" s="458">
        <f t="shared" si="53"/>
        <v>21.7</v>
      </c>
      <c r="H221" s="446"/>
      <c r="I221" s="187"/>
      <c r="J221" s="754" t="s">
        <v>527</v>
      </c>
      <c r="K221" s="754"/>
      <c r="L221" s="754"/>
      <c r="M221" s="754"/>
      <c r="N221" s="480" t="s">
        <v>830</v>
      </c>
      <c r="O221" s="481"/>
      <c r="P221" s="755">
        <v>1.6</v>
      </c>
      <c r="Q221" s="755"/>
      <c r="R221" s="756">
        <v>13.56</v>
      </c>
      <c r="S221" s="756"/>
      <c r="T221" s="756"/>
      <c r="U221" s="756">
        <v>21.7</v>
      </c>
      <c r="V221" s="756"/>
      <c r="W221" s="481"/>
      <c r="X221" s="756">
        <v>21.68</v>
      </c>
      <c r="Y221" s="756"/>
      <c r="Z221" s="756"/>
    </row>
    <row r="222" spans="1:26" s="168" customFormat="1" ht="13.5" customHeight="1">
      <c r="A222" s="466"/>
      <c r="B222" s="737" t="str">
        <f t="shared" si="49"/>
        <v>CINTA DE SEÑALIZACION DE RIESGO ELECTRICO X 300m COLOR AMARILLO</v>
      </c>
      <c r="C222" s="738"/>
      <c r="D222" s="484" t="str">
        <f t="shared" si="50"/>
        <v>m</v>
      </c>
      <c r="E222" s="478">
        <f t="shared" si="51"/>
        <v>191</v>
      </c>
      <c r="F222" s="458">
        <f t="shared" si="52"/>
        <v>1.5</v>
      </c>
      <c r="G222" s="458">
        <f t="shared" si="53"/>
        <v>286.5</v>
      </c>
      <c r="H222" s="446"/>
      <c r="I222" s="187"/>
      <c r="J222" s="753" t="s">
        <v>528</v>
      </c>
      <c r="K222" s="753"/>
      <c r="L222" s="753"/>
      <c r="M222" s="753"/>
      <c r="N222" s="480" t="s">
        <v>827</v>
      </c>
      <c r="O222" s="481"/>
      <c r="P222" s="755">
        <v>191</v>
      </c>
      <c r="Q222" s="755"/>
      <c r="R222" s="756">
        <v>1.5</v>
      </c>
      <c r="S222" s="756"/>
      <c r="T222" s="756"/>
      <c r="U222" s="756">
        <v>286.5</v>
      </c>
      <c r="V222" s="756"/>
      <c r="W222" s="481"/>
      <c r="X222" s="756">
        <v>286.5</v>
      </c>
      <c r="Y222" s="756"/>
      <c r="Z222" s="756"/>
    </row>
    <row r="223" spans="1:26" s="168" customFormat="1" ht="13.5" customHeight="1">
      <c r="A223" s="466"/>
      <c r="B223" s="737" t="str">
        <f t="shared" si="49"/>
        <v>CINTA TEFLON</v>
      </c>
      <c r="C223" s="738"/>
      <c r="D223" s="484" t="str">
        <f t="shared" si="50"/>
        <v>rll</v>
      </c>
      <c r="E223" s="478">
        <f t="shared" si="51"/>
        <v>13.77</v>
      </c>
      <c r="F223" s="458">
        <f t="shared" si="52"/>
        <v>2</v>
      </c>
      <c r="G223" s="458">
        <f t="shared" si="53"/>
        <v>27.54</v>
      </c>
      <c r="H223" s="446"/>
      <c r="I223" s="187"/>
      <c r="J223" s="754" t="s">
        <v>79</v>
      </c>
      <c r="K223" s="754"/>
      <c r="L223" s="754"/>
      <c r="M223" s="754"/>
      <c r="N223" s="480" t="s">
        <v>134</v>
      </c>
      <c r="O223" s="481"/>
      <c r="P223" s="755">
        <v>13.77</v>
      </c>
      <c r="Q223" s="755"/>
      <c r="R223" s="756">
        <v>2</v>
      </c>
      <c r="S223" s="756"/>
      <c r="T223" s="756"/>
      <c r="U223" s="756">
        <v>27.54</v>
      </c>
      <c r="V223" s="756"/>
      <c r="W223" s="481"/>
      <c r="X223" s="756">
        <v>27.54</v>
      </c>
      <c r="Y223" s="756"/>
      <c r="Z223" s="756"/>
    </row>
    <row r="224" spans="1:26" s="168" customFormat="1" ht="13.5" customHeight="1">
      <c r="A224" s="466"/>
      <c r="B224" s="737" t="str">
        <f t="shared" ref="B224:B231" si="54">+J224</f>
        <v>TAPAJUNTA METALICA</v>
      </c>
      <c r="C224" s="738"/>
      <c r="D224" s="484" t="str">
        <f t="shared" ref="D224:D231" si="55">+N224</f>
        <v>m</v>
      </c>
      <c r="E224" s="478">
        <f t="shared" ref="E224:E231" si="56">+P224</f>
        <v>65.813999999999993</v>
      </c>
      <c r="F224" s="458">
        <f t="shared" ref="F224:F231" si="57">+R224</f>
        <v>10</v>
      </c>
      <c r="G224" s="458">
        <f t="shared" ref="G224:G231" si="58">+U224</f>
        <v>658.14</v>
      </c>
      <c r="H224" s="446"/>
      <c r="I224" s="187"/>
      <c r="J224" s="754" t="s">
        <v>529</v>
      </c>
      <c r="K224" s="754"/>
      <c r="L224" s="754"/>
      <c r="M224" s="754"/>
      <c r="N224" s="480" t="s">
        <v>827</v>
      </c>
      <c r="O224" s="481"/>
      <c r="P224" s="755">
        <v>65.813999999999993</v>
      </c>
      <c r="Q224" s="755"/>
      <c r="R224" s="756">
        <v>10</v>
      </c>
      <c r="S224" s="756"/>
      <c r="T224" s="756"/>
      <c r="U224" s="756">
        <v>658.14</v>
      </c>
      <c r="V224" s="756"/>
      <c r="W224" s="481"/>
      <c r="X224" s="756">
        <v>658.14</v>
      </c>
      <c r="Y224" s="756"/>
      <c r="Z224" s="756"/>
    </row>
    <row r="225" spans="1:26" s="168" customFormat="1">
      <c r="A225" s="466"/>
      <c r="B225" s="737" t="str">
        <f t="shared" si="54"/>
        <v>TECKNOPORT E= 1"</v>
      </c>
      <c r="C225" s="738"/>
      <c r="D225" s="484" t="str">
        <f t="shared" si="55"/>
        <v>pln</v>
      </c>
      <c r="E225" s="478">
        <f t="shared" si="56"/>
        <v>52.763400000000004</v>
      </c>
      <c r="F225" s="458">
        <f t="shared" si="57"/>
        <v>11</v>
      </c>
      <c r="G225" s="458">
        <f t="shared" si="58"/>
        <v>580.4</v>
      </c>
      <c r="H225" s="446"/>
      <c r="I225" s="187"/>
      <c r="J225" s="754" t="s">
        <v>530</v>
      </c>
      <c r="K225" s="754"/>
      <c r="L225" s="754"/>
      <c r="M225" s="754"/>
      <c r="N225" s="480" t="s">
        <v>831</v>
      </c>
      <c r="O225" s="481"/>
      <c r="P225" s="755">
        <v>52.763400000000004</v>
      </c>
      <c r="Q225" s="755"/>
      <c r="R225" s="756">
        <v>11</v>
      </c>
      <c r="S225" s="756"/>
      <c r="T225" s="756"/>
      <c r="U225" s="756">
        <v>580.4</v>
      </c>
      <c r="V225" s="756"/>
      <c r="W225" s="481"/>
      <c r="X225" s="756">
        <v>580.41</v>
      </c>
      <c r="Y225" s="756"/>
      <c r="Z225" s="756"/>
    </row>
    <row r="226" spans="1:26" s="168" customFormat="1" ht="13.5" customHeight="1">
      <c r="A226" s="466"/>
      <c r="B226" s="737" t="str">
        <f t="shared" si="54"/>
        <v>OCRE</v>
      </c>
      <c r="C226" s="738"/>
      <c r="D226" s="484" t="str">
        <f t="shared" si="55"/>
        <v>kg</v>
      </c>
      <c r="E226" s="478">
        <f t="shared" si="56"/>
        <v>149.67160000000001</v>
      </c>
      <c r="F226" s="458">
        <f t="shared" si="57"/>
        <v>14</v>
      </c>
      <c r="G226" s="458">
        <f t="shared" si="58"/>
        <v>2095.4</v>
      </c>
      <c r="H226" s="446"/>
      <c r="I226" s="187"/>
      <c r="J226" s="754" t="s">
        <v>531</v>
      </c>
      <c r="K226" s="754"/>
      <c r="L226" s="754"/>
      <c r="M226" s="754"/>
      <c r="N226" s="480" t="s">
        <v>109</v>
      </c>
      <c r="O226" s="481"/>
      <c r="P226" s="755">
        <v>149.67160000000001</v>
      </c>
      <c r="Q226" s="755"/>
      <c r="R226" s="756">
        <v>14</v>
      </c>
      <c r="S226" s="756"/>
      <c r="T226" s="756"/>
      <c r="U226" s="756">
        <v>2095.4</v>
      </c>
      <c r="V226" s="756"/>
      <c r="W226" s="481"/>
      <c r="X226" s="756">
        <v>2096.9299999999998</v>
      </c>
      <c r="Y226" s="756"/>
      <c r="Z226" s="756"/>
    </row>
    <row r="227" spans="1:26" s="168" customFormat="1" ht="13.5" customHeight="1">
      <c r="A227" s="466"/>
      <c r="B227" s="737" t="str">
        <f t="shared" si="54"/>
        <v>TABLERO DE MELAMINE 2.50x1.83M, E=15MM</v>
      </c>
      <c r="C227" s="738"/>
      <c r="D227" s="484" t="str">
        <f t="shared" si="55"/>
        <v>m2</v>
      </c>
      <c r="E227" s="478">
        <f t="shared" si="56"/>
        <v>17.341699999999999</v>
      </c>
      <c r="F227" s="458">
        <f t="shared" si="57"/>
        <v>35</v>
      </c>
      <c r="G227" s="458">
        <f t="shared" si="58"/>
        <v>606.96</v>
      </c>
      <c r="H227" s="446"/>
      <c r="I227" s="187"/>
      <c r="J227" s="754" t="s">
        <v>532</v>
      </c>
      <c r="K227" s="754"/>
      <c r="L227" s="754"/>
      <c r="M227" s="754"/>
      <c r="N227" s="480" t="s">
        <v>826</v>
      </c>
      <c r="O227" s="481"/>
      <c r="P227" s="755">
        <v>17.341699999999999</v>
      </c>
      <c r="Q227" s="755"/>
      <c r="R227" s="756">
        <v>35</v>
      </c>
      <c r="S227" s="756"/>
      <c r="T227" s="756"/>
      <c r="U227" s="756">
        <v>606.96</v>
      </c>
      <c r="V227" s="756"/>
      <c r="W227" s="481"/>
      <c r="X227" s="756">
        <v>606.96</v>
      </c>
      <c r="Y227" s="756"/>
      <c r="Z227" s="756"/>
    </row>
    <row r="228" spans="1:26" s="168" customFormat="1" ht="13.5" customHeight="1">
      <c r="A228" s="466"/>
      <c r="B228" s="737" t="str">
        <f t="shared" si="54"/>
        <v>TERMINALES PARA CABLE DE 6mm2 TIPO OJAL</v>
      </c>
      <c r="C228" s="738"/>
      <c r="D228" s="484" t="str">
        <f t="shared" si="55"/>
        <v>und</v>
      </c>
      <c r="E228" s="478">
        <f t="shared" si="56"/>
        <v>33</v>
      </c>
      <c r="F228" s="458">
        <f t="shared" si="57"/>
        <v>1.1000000000000001</v>
      </c>
      <c r="G228" s="458">
        <f t="shared" si="58"/>
        <v>36.300000000000004</v>
      </c>
      <c r="H228" s="446"/>
      <c r="I228" s="187"/>
      <c r="J228" s="753" t="s">
        <v>533</v>
      </c>
      <c r="K228" s="753"/>
      <c r="L228" s="753"/>
      <c r="M228" s="753"/>
      <c r="N228" s="480" t="s">
        <v>117</v>
      </c>
      <c r="O228" s="481"/>
      <c r="P228" s="755">
        <v>33</v>
      </c>
      <c r="Q228" s="755"/>
      <c r="R228" s="756">
        <v>1.1000000000000001</v>
      </c>
      <c r="S228" s="756"/>
      <c r="T228" s="756"/>
      <c r="U228" s="756">
        <v>36.300000000000004</v>
      </c>
      <c r="V228" s="756"/>
      <c r="W228" s="481"/>
      <c r="X228" s="756">
        <v>36.300000000000004</v>
      </c>
      <c r="Y228" s="756"/>
      <c r="Z228" s="756"/>
    </row>
    <row r="229" spans="1:26" s="168" customFormat="1" ht="13.5" customHeight="1">
      <c r="A229" s="466"/>
      <c r="B229" s="737" t="str">
        <f t="shared" si="54"/>
        <v>TERMINALES PARA CABLE DE 16mm2 TIPO OJAL</v>
      </c>
      <c r="C229" s="738"/>
      <c r="D229" s="484" t="str">
        <f t="shared" si="55"/>
        <v>und</v>
      </c>
      <c r="E229" s="478">
        <f t="shared" si="56"/>
        <v>26</v>
      </c>
      <c r="F229" s="458">
        <f t="shared" si="57"/>
        <v>1.8</v>
      </c>
      <c r="G229" s="458">
        <f t="shared" si="58"/>
        <v>46.800000000000004</v>
      </c>
      <c r="H229" s="446"/>
      <c r="I229" s="187"/>
      <c r="J229" s="753" t="s">
        <v>534</v>
      </c>
      <c r="K229" s="753"/>
      <c r="L229" s="753"/>
      <c r="M229" s="753"/>
      <c r="N229" s="480" t="s">
        <v>117</v>
      </c>
      <c r="O229" s="481"/>
      <c r="P229" s="755">
        <v>26</v>
      </c>
      <c r="Q229" s="755"/>
      <c r="R229" s="756">
        <v>1.8</v>
      </c>
      <c r="S229" s="756"/>
      <c r="T229" s="756"/>
      <c r="U229" s="756">
        <v>46.800000000000004</v>
      </c>
      <c r="V229" s="756"/>
      <c r="W229" s="481"/>
      <c r="X229" s="756">
        <v>46.800000000000004</v>
      </c>
      <c r="Y229" s="756"/>
      <c r="Z229" s="756"/>
    </row>
    <row r="230" spans="1:26" s="168" customFormat="1" ht="13.5" customHeight="1">
      <c r="A230" s="466"/>
      <c r="B230" s="737" t="str">
        <f t="shared" si="54"/>
        <v>TERMINALES PARA CABLE DE 25mm2 TIPO OJAL</v>
      </c>
      <c r="C230" s="738"/>
      <c r="D230" s="484" t="str">
        <f t="shared" si="55"/>
        <v>und</v>
      </c>
      <c r="E230" s="478">
        <f t="shared" si="56"/>
        <v>8</v>
      </c>
      <c r="F230" s="458">
        <f t="shared" si="57"/>
        <v>2</v>
      </c>
      <c r="G230" s="458">
        <f t="shared" si="58"/>
        <v>16</v>
      </c>
      <c r="H230" s="446"/>
      <c r="I230" s="187"/>
      <c r="J230" s="753" t="s">
        <v>535</v>
      </c>
      <c r="K230" s="753"/>
      <c r="L230" s="753"/>
      <c r="M230" s="753"/>
      <c r="N230" s="480" t="s">
        <v>117</v>
      </c>
      <c r="O230" s="481"/>
      <c r="P230" s="755">
        <v>8</v>
      </c>
      <c r="Q230" s="755"/>
      <c r="R230" s="756">
        <v>2</v>
      </c>
      <c r="S230" s="756"/>
      <c r="T230" s="756"/>
      <c r="U230" s="756">
        <v>16</v>
      </c>
      <c r="V230" s="756"/>
      <c r="W230" s="481"/>
      <c r="X230" s="756">
        <v>16</v>
      </c>
      <c r="Y230" s="756"/>
      <c r="Z230" s="756"/>
    </row>
    <row r="231" spans="1:26" s="168" customFormat="1" ht="13.5" customHeight="1">
      <c r="A231" s="466"/>
      <c r="B231" s="737" t="str">
        <f t="shared" si="54"/>
        <v>TERMINALES PARA CABLE DE 2.5mm2 TIPO OJAL</v>
      </c>
      <c r="C231" s="738"/>
      <c r="D231" s="484" t="str">
        <f t="shared" si="55"/>
        <v>und</v>
      </c>
      <c r="E231" s="478">
        <f t="shared" si="56"/>
        <v>60</v>
      </c>
      <c r="F231" s="458">
        <f t="shared" si="57"/>
        <v>0.67</v>
      </c>
      <c r="G231" s="458">
        <f t="shared" si="58"/>
        <v>40.200000000000003</v>
      </c>
      <c r="H231" s="446"/>
      <c r="I231" s="187"/>
      <c r="J231" s="753" t="s">
        <v>536</v>
      </c>
      <c r="K231" s="753"/>
      <c r="L231" s="753"/>
      <c r="M231" s="753"/>
      <c r="N231" s="480" t="s">
        <v>117</v>
      </c>
      <c r="O231" s="481"/>
      <c r="P231" s="755">
        <v>60</v>
      </c>
      <c r="Q231" s="755"/>
      <c r="R231" s="756">
        <v>0.67</v>
      </c>
      <c r="S231" s="756"/>
      <c r="T231" s="756"/>
      <c r="U231" s="756">
        <v>40.200000000000003</v>
      </c>
      <c r="V231" s="756"/>
      <c r="W231" s="481"/>
      <c r="X231" s="756">
        <v>40.200000000000003</v>
      </c>
      <c r="Y231" s="756"/>
      <c r="Z231" s="756"/>
    </row>
    <row r="232" spans="1:26" s="168" customFormat="1" ht="13.5" customHeight="1">
      <c r="A232" s="466"/>
      <c r="B232" s="737" t="str">
        <f t="shared" ref="B232:B239" si="59">+J232</f>
        <v>TERMINALES PARA CABLE DE 4mm2 TIPO OJAL</v>
      </c>
      <c r="C232" s="738"/>
      <c r="D232" s="484" t="str">
        <f t="shared" ref="D232:D239" si="60">+N232</f>
        <v>und</v>
      </c>
      <c r="E232" s="478">
        <f t="shared" ref="E232:E239" si="61">+P232</f>
        <v>80</v>
      </c>
      <c r="F232" s="458">
        <f t="shared" ref="F232:F239" si="62">+R232</f>
        <v>0.84</v>
      </c>
      <c r="G232" s="458">
        <f t="shared" ref="G232:G239" si="63">+U232</f>
        <v>67.2</v>
      </c>
      <c r="H232" s="446"/>
      <c r="I232" s="187"/>
      <c r="J232" s="753" t="s">
        <v>537</v>
      </c>
      <c r="K232" s="753"/>
      <c r="L232" s="753"/>
      <c r="M232" s="753"/>
      <c r="N232" s="480" t="s">
        <v>117</v>
      </c>
      <c r="O232" s="481"/>
      <c r="P232" s="755">
        <v>80</v>
      </c>
      <c r="Q232" s="755"/>
      <c r="R232" s="756">
        <v>0.84</v>
      </c>
      <c r="S232" s="756"/>
      <c r="T232" s="756"/>
      <c r="U232" s="756">
        <v>67.2</v>
      </c>
      <c r="V232" s="756"/>
      <c r="W232" s="481"/>
      <c r="X232" s="756">
        <v>67.2</v>
      </c>
      <c r="Y232" s="756"/>
      <c r="Z232" s="756"/>
    </row>
    <row r="233" spans="1:26" s="168" customFormat="1" ht="13.5" customHeight="1">
      <c r="A233" s="466"/>
      <c r="B233" s="737" t="str">
        <f t="shared" si="59"/>
        <v>TERMINALES PARA CABLE DE 10mm2 TIPO OJAL</v>
      </c>
      <c r="C233" s="738"/>
      <c r="D233" s="484" t="str">
        <f t="shared" si="60"/>
        <v>und</v>
      </c>
      <c r="E233" s="478">
        <f t="shared" si="61"/>
        <v>16</v>
      </c>
      <c r="F233" s="458">
        <f t="shared" si="62"/>
        <v>1.4000000000000001</v>
      </c>
      <c r="G233" s="458">
        <f t="shared" si="63"/>
        <v>22.400000000000002</v>
      </c>
      <c r="H233" s="446"/>
      <c r="I233" s="187"/>
      <c r="J233" s="753" t="s">
        <v>538</v>
      </c>
      <c r="K233" s="753"/>
      <c r="L233" s="753"/>
      <c r="M233" s="753"/>
      <c r="N233" s="480" t="s">
        <v>117</v>
      </c>
      <c r="O233" s="481"/>
      <c r="P233" s="755">
        <v>16</v>
      </c>
      <c r="Q233" s="755"/>
      <c r="R233" s="756">
        <v>1.4000000000000001</v>
      </c>
      <c r="S233" s="756"/>
      <c r="T233" s="756"/>
      <c r="U233" s="756">
        <v>22.400000000000002</v>
      </c>
      <c r="V233" s="756"/>
      <c r="W233" s="481"/>
      <c r="X233" s="756">
        <v>22.400000000000002</v>
      </c>
      <c r="Y233" s="756"/>
      <c r="Z233" s="756"/>
    </row>
    <row r="234" spans="1:26" s="168" customFormat="1" ht="13.5" customHeight="1">
      <c r="A234" s="466"/>
      <c r="B234" s="737" t="str">
        <f t="shared" si="59"/>
        <v>CONSOLA DE AUDIO DE 4 CANALES</v>
      </c>
      <c r="C234" s="738"/>
      <c r="D234" s="484" t="str">
        <f t="shared" si="60"/>
        <v>und</v>
      </c>
      <c r="E234" s="478">
        <f t="shared" si="61"/>
        <v>1</v>
      </c>
      <c r="F234" s="458">
        <f t="shared" si="62"/>
        <v>340</v>
      </c>
      <c r="G234" s="458">
        <f t="shared" si="63"/>
        <v>340</v>
      </c>
      <c r="H234" s="446"/>
      <c r="I234" s="187"/>
      <c r="J234" s="754" t="s">
        <v>539</v>
      </c>
      <c r="K234" s="754"/>
      <c r="L234" s="754"/>
      <c r="M234" s="754"/>
      <c r="N234" s="480" t="s">
        <v>117</v>
      </c>
      <c r="O234" s="481"/>
      <c r="P234" s="755">
        <v>1</v>
      </c>
      <c r="Q234" s="755"/>
      <c r="R234" s="756">
        <v>340</v>
      </c>
      <c r="S234" s="756"/>
      <c r="T234" s="756"/>
      <c r="U234" s="756">
        <v>340</v>
      </c>
      <c r="V234" s="756"/>
      <c r="W234" s="481"/>
      <c r="X234" s="756">
        <v>340</v>
      </c>
      <c r="Y234" s="756"/>
      <c r="Z234" s="756"/>
    </row>
    <row r="235" spans="1:26" s="168" customFormat="1" ht="13.5" customHeight="1">
      <c r="A235" s="466"/>
      <c r="B235" s="737" t="str">
        <f t="shared" si="59"/>
        <v>SOLDADURA CELLOCORD</v>
      </c>
      <c r="C235" s="738"/>
      <c r="D235" s="484" t="str">
        <f t="shared" si="60"/>
        <v>kg</v>
      </c>
      <c r="E235" s="478">
        <f t="shared" si="61"/>
        <v>154.95400000000001</v>
      </c>
      <c r="F235" s="458">
        <f t="shared" si="62"/>
        <v>15</v>
      </c>
      <c r="G235" s="458">
        <f t="shared" si="63"/>
        <v>2324.31</v>
      </c>
      <c r="H235" s="446"/>
      <c r="I235" s="187"/>
      <c r="J235" s="754" t="s">
        <v>540</v>
      </c>
      <c r="K235" s="754"/>
      <c r="L235" s="754"/>
      <c r="M235" s="754"/>
      <c r="N235" s="480" t="s">
        <v>109</v>
      </c>
      <c r="O235" s="481"/>
      <c r="P235" s="755">
        <v>154.95400000000001</v>
      </c>
      <c r="Q235" s="755"/>
      <c r="R235" s="756">
        <v>15</v>
      </c>
      <c r="S235" s="756"/>
      <c r="T235" s="756"/>
      <c r="U235" s="756">
        <v>2324.31</v>
      </c>
      <c r="V235" s="756"/>
      <c r="W235" s="481"/>
      <c r="X235" s="756">
        <v>2324.31</v>
      </c>
      <c r="Y235" s="756"/>
      <c r="Z235" s="756"/>
    </row>
    <row r="236" spans="1:26" s="168" customFormat="1" ht="13.5" customHeight="1">
      <c r="A236" s="466"/>
      <c r="B236" s="737" t="str">
        <f t="shared" si="59"/>
        <v>SUMINISTRO E INSTALACION DE COBERTURA DE POLICARBONATO ALVEOLAR N°8</v>
      </c>
      <c r="C236" s="738"/>
      <c r="D236" s="484" t="str">
        <f t="shared" si="60"/>
        <v>m2</v>
      </c>
      <c r="E236" s="478">
        <f t="shared" si="61"/>
        <v>479</v>
      </c>
      <c r="F236" s="458">
        <f t="shared" si="62"/>
        <v>40</v>
      </c>
      <c r="G236" s="458">
        <f t="shared" si="63"/>
        <v>19160</v>
      </c>
      <c r="H236" s="446"/>
      <c r="I236" s="187"/>
      <c r="J236" s="753" t="s">
        <v>541</v>
      </c>
      <c r="K236" s="753"/>
      <c r="L236" s="753"/>
      <c r="M236" s="753"/>
      <c r="N236" s="480" t="s">
        <v>826</v>
      </c>
      <c r="O236" s="481"/>
      <c r="P236" s="755">
        <v>479</v>
      </c>
      <c r="Q236" s="755"/>
      <c r="R236" s="756">
        <v>40</v>
      </c>
      <c r="S236" s="756"/>
      <c r="T236" s="756"/>
      <c r="U236" s="756">
        <v>19160</v>
      </c>
      <c r="V236" s="756"/>
      <c r="W236" s="481"/>
      <c r="X236" s="756">
        <v>19160</v>
      </c>
      <c r="Y236" s="756"/>
      <c r="Z236" s="756"/>
    </row>
    <row r="237" spans="1:26" s="168" customFormat="1" ht="13.5" customHeight="1">
      <c r="A237" s="466"/>
      <c r="B237" s="737" t="str">
        <f t="shared" si="59"/>
        <v>POLICARBONATO ALVEOLAR TRASLUCIDO DE 8 MM.</v>
      </c>
      <c r="C237" s="738"/>
      <c r="D237" s="484" t="str">
        <f t="shared" si="60"/>
        <v>m2</v>
      </c>
      <c r="E237" s="478">
        <f t="shared" si="61"/>
        <v>86.86</v>
      </c>
      <c r="F237" s="458">
        <f t="shared" si="62"/>
        <v>40</v>
      </c>
      <c r="G237" s="458">
        <f t="shared" si="63"/>
        <v>3474.4</v>
      </c>
      <c r="H237" s="446"/>
      <c r="I237" s="187"/>
      <c r="J237" s="753" t="s">
        <v>542</v>
      </c>
      <c r="K237" s="753"/>
      <c r="L237" s="753"/>
      <c r="M237" s="753"/>
      <c r="N237" s="480" t="s">
        <v>826</v>
      </c>
      <c r="O237" s="481"/>
      <c r="P237" s="755">
        <v>86.86</v>
      </c>
      <c r="Q237" s="755"/>
      <c r="R237" s="756">
        <v>40</v>
      </c>
      <c r="S237" s="756"/>
      <c r="T237" s="756"/>
      <c r="U237" s="756">
        <v>3474.4</v>
      </c>
      <c r="V237" s="756"/>
      <c r="W237" s="481"/>
      <c r="X237" s="756">
        <v>3474.4</v>
      </c>
      <c r="Y237" s="756"/>
      <c r="Z237" s="756"/>
    </row>
    <row r="238" spans="1:26" s="168" customFormat="1" ht="13.5" customHeight="1">
      <c r="A238" s="466"/>
      <c r="B238" s="737" t="str">
        <f t="shared" si="59"/>
        <v>BALDE PLASTICOS</v>
      </c>
      <c r="C238" s="738"/>
      <c r="D238" s="484" t="str">
        <f t="shared" si="60"/>
        <v>pza</v>
      </c>
      <c r="E238" s="478">
        <f t="shared" si="61"/>
        <v>2.3092000000000001</v>
      </c>
      <c r="F238" s="458">
        <f t="shared" si="62"/>
        <v>10</v>
      </c>
      <c r="G238" s="458">
        <f t="shared" si="63"/>
        <v>23.09</v>
      </c>
      <c r="H238" s="446"/>
      <c r="I238" s="187"/>
      <c r="J238" s="754" t="s">
        <v>543</v>
      </c>
      <c r="K238" s="754"/>
      <c r="L238" s="754"/>
      <c r="M238" s="754"/>
      <c r="N238" s="480" t="s">
        <v>110</v>
      </c>
      <c r="O238" s="481"/>
      <c r="P238" s="755">
        <v>2.3092000000000001</v>
      </c>
      <c r="Q238" s="755"/>
      <c r="R238" s="756">
        <v>10</v>
      </c>
      <c r="S238" s="756"/>
      <c r="T238" s="756"/>
      <c r="U238" s="756">
        <v>23.09</v>
      </c>
      <c r="V238" s="756"/>
      <c r="W238" s="481"/>
      <c r="X238" s="756">
        <v>23.09</v>
      </c>
      <c r="Y238" s="756"/>
      <c r="Z238" s="756"/>
    </row>
    <row r="239" spans="1:26" s="168" customFormat="1" ht="13.5" customHeight="1">
      <c r="A239" s="466"/>
      <c r="B239" s="737" t="str">
        <f t="shared" si="59"/>
        <v>ELABORACIÓN, IMPLEMENTACIÓN Y ADMINISTRACIÓN DEL PLAN DE SEGURIDAD Y SALUD EN EL TRABAJO</v>
      </c>
      <c r="C239" s="738"/>
      <c r="D239" s="484" t="str">
        <f t="shared" si="60"/>
        <v>GLB</v>
      </c>
      <c r="E239" s="478">
        <f t="shared" si="61"/>
        <v>1</v>
      </c>
      <c r="F239" s="458">
        <f t="shared" si="62"/>
        <v>3000</v>
      </c>
      <c r="G239" s="458">
        <f t="shared" si="63"/>
        <v>3000</v>
      </c>
      <c r="H239" s="446"/>
      <c r="I239" s="187"/>
      <c r="J239" s="753" t="s">
        <v>544</v>
      </c>
      <c r="K239" s="753"/>
      <c r="L239" s="753"/>
      <c r="M239" s="753"/>
      <c r="N239" s="480" t="s">
        <v>9</v>
      </c>
      <c r="O239" s="481"/>
      <c r="P239" s="755">
        <v>1</v>
      </c>
      <c r="Q239" s="755"/>
      <c r="R239" s="756">
        <v>3000</v>
      </c>
      <c r="S239" s="756"/>
      <c r="T239" s="756"/>
      <c r="U239" s="756">
        <v>3000</v>
      </c>
      <c r="V239" s="756"/>
      <c r="W239" s="481"/>
      <c r="X239" s="756">
        <v>3000</v>
      </c>
      <c r="Y239" s="756"/>
      <c r="Z239" s="756"/>
    </row>
    <row r="240" spans="1:26" s="168" customFormat="1" ht="13.5" customHeight="1">
      <c r="A240" s="466"/>
      <c r="B240" s="737" t="str">
        <f t="shared" ref="B240:B248" si="64">+J240</f>
        <v>PEGAMENTO REGULAR DE PVC TARRO DE METAL 8 Oz.</v>
      </c>
      <c r="C240" s="738"/>
      <c r="D240" s="484" t="str">
        <f t="shared" ref="D240:D248" si="65">+N240</f>
        <v>und</v>
      </c>
      <c r="E240" s="478">
        <f t="shared" ref="E240:E248" si="66">+P240</f>
        <v>52.282499999999999</v>
      </c>
      <c r="F240" s="458">
        <f t="shared" ref="F240:F248" si="67">+R240</f>
        <v>16</v>
      </c>
      <c r="G240" s="458">
        <f t="shared" ref="G240:G248" si="68">+U240</f>
        <v>836.52</v>
      </c>
      <c r="H240" s="446"/>
      <c r="I240" s="187"/>
      <c r="J240" s="753" t="s">
        <v>545</v>
      </c>
      <c r="K240" s="753"/>
      <c r="L240" s="753"/>
      <c r="M240" s="753"/>
      <c r="N240" s="480" t="s">
        <v>117</v>
      </c>
      <c r="O240" s="481"/>
      <c r="P240" s="755">
        <v>52.282499999999999</v>
      </c>
      <c r="Q240" s="755"/>
      <c r="R240" s="756">
        <v>16</v>
      </c>
      <c r="S240" s="756"/>
      <c r="T240" s="756"/>
      <c r="U240" s="756">
        <v>836.52</v>
      </c>
      <c r="V240" s="756"/>
      <c r="W240" s="481"/>
      <c r="X240" s="756">
        <v>836.52</v>
      </c>
      <c r="Y240" s="756"/>
      <c r="Z240" s="756"/>
    </row>
    <row r="241" spans="1:26" s="168" customFormat="1" ht="13.5" customHeight="1">
      <c r="A241" s="466"/>
      <c r="B241" s="737" t="str">
        <f t="shared" si="64"/>
        <v>ELABORACION DE EXPEDIENTE TECNICO SISTEMA DE UTILIZACION APROBADO POR LA CONCECIONARIA(INCLUYE TRAMITE DEL CIRA)</v>
      </c>
      <c r="C241" s="738"/>
      <c r="D241" s="484" t="str">
        <f t="shared" si="65"/>
        <v>GLB</v>
      </c>
      <c r="E241" s="478">
        <f t="shared" si="66"/>
        <v>1</v>
      </c>
      <c r="F241" s="458">
        <f t="shared" si="67"/>
        <v>10000</v>
      </c>
      <c r="G241" s="458">
        <f t="shared" si="68"/>
        <v>10000</v>
      </c>
      <c r="H241" s="446"/>
      <c r="I241" s="187"/>
      <c r="J241" s="753" t="s">
        <v>546</v>
      </c>
      <c r="K241" s="753"/>
      <c r="L241" s="753"/>
      <c r="M241" s="753"/>
      <c r="N241" s="480" t="s">
        <v>9</v>
      </c>
      <c r="O241" s="481"/>
      <c r="P241" s="755">
        <v>1</v>
      </c>
      <c r="Q241" s="755"/>
      <c r="R241" s="756">
        <v>10000</v>
      </c>
      <c r="S241" s="756"/>
      <c r="T241" s="756"/>
      <c r="U241" s="756">
        <v>10000</v>
      </c>
      <c r="V241" s="756"/>
      <c r="W241" s="481"/>
      <c r="X241" s="756">
        <v>10000</v>
      </c>
      <c r="Y241" s="756"/>
      <c r="Z241" s="756"/>
    </row>
    <row r="242" spans="1:26" s="168" customFormat="1" ht="13.5" customHeight="1">
      <c r="A242" s="466"/>
      <c r="B242" s="737" t="str">
        <f t="shared" si="64"/>
        <v>SUMINISTRO DE MATERIALES Y MONTAJE DE RED PRIMARIA, SUB ESTACIÓN TIPO BARBOTANTE 3Ø 37.5KVA 22.9/0.44-0.23KV, REDES SECU</v>
      </c>
      <c r="C242" s="738"/>
      <c r="D242" s="484" t="str">
        <f t="shared" si="65"/>
        <v>GLB</v>
      </c>
      <c r="E242" s="478">
        <f t="shared" si="66"/>
        <v>1</v>
      </c>
      <c r="F242" s="458">
        <f t="shared" si="67"/>
        <v>70000</v>
      </c>
      <c r="G242" s="458">
        <f t="shared" si="68"/>
        <v>70000</v>
      </c>
      <c r="H242" s="446"/>
      <c r="I242" s="187"/>
      <c r="J242" s="753" t="s">
        <v>547</v>
      </c>
      <c r="K242" s="753"/>
      <c r="L242" s="753"/>
      <c r="M242" s="753"/>
      <c r="N242" s="480" t="s">
        <v>9</v>
      </c>
      <c r="O242" s="481"/>
      <c r="P242" s="755">
        <v>1</v>
      </c>
      <c r="Q242" s="755"/>
      <c r="R242" s="756">
        <v>70000</v>
      </c>
      <c r="S242" s="756"/>
      <c r="T242" s="756"/>
      <c r="U242" s="756">
        <v>70000</v>
      </c>
      <c r="V242" s="756"/>
      <c r="W242" s="481"/>
      <c r="X242" s="756">
        <v>70000</v>
      </c>
      <c r="Y242" s="756"/>
      <c r="Z242" s="756"/>
    </row>
    <row r="243" spans="1:26" s="168" customFormat="1" ht="13.5" customHeight="1">
      <c r="A243" s="466"/>
      <c r="B243" s="737" t="str">
        <f t="shared" si="64"/>
        <v>YESO DE 28 Kg</v>
      </c>
      <c r="C243" s="738"/>
      <c r="D243" s="484" t="str">
        <f t="shared" si="65"/>
        <v>BOL</v>
      </c>
      <c r="E243" s="478">
        <f t="shared" si="66"/>
        <v>153.23700000000002</v>
      </c>
      <c r="F243" s="458">
        <f t="shared" si="67"/>
        <v>10</v>
      </c>
      <c r="G243" s="458">
        <f t="shared" si="68"/>
        <v>1532.3700000000001</v>
      </c>
      <c r="H243" s="446"/>
      <c r="I243" s="187"/>
      <c r="J243" s="754" t="s">
        <v>548</v>
      </c>
      <c r="K243" s="754"/>
      <c r="L243" s="754"/>
      <c r="M243" s="754"/>
      <c r="N243" s="480" t="s">
        <v>830</v>
      </c>
      <c r="O243" s="481"/>
      <c r="P243" s="755">
        <v>153.23700000000002</v>
      </c>
      <c r="Q243" s="755"/>
      <c r="R243" s="756">
        <v>10</v>
      </c>
      <c r="S243" s="756"/>
      <c r="T243" s="756"/>
      <c r="U243" s="756">
        <v>1532.3700000000001</v>
      </c>
      <c r="V243" s="756"/>
      <c r="W243" s="481"/>
      <c r="X243" s="756">
        <v>1532.4</v>
      </c>
      <c r="Y243" s="756"/>
      <c r="Z243" s="756"/>
    </row>
    <row r="244" spans="1:26" s="168" customFormat="1" ht="13.5" customHeight="1">
      <c r="A244" s="466"/>
      <c r="B244" s="737" t="str">
        <f t="shared" si="64"/>
        <v>CAPACITACIÓN EN SEGURIDAD Y SALUD</v>
      </c>
      <c r="C244" s="738"/>
      <c r="D244" s="484" t="str">
        <f t="shared" si="65"/>
        <v>GLB</v>
      </c>
      <c r="E244" s="478">
        <f t="shared" si="66"/>
        <v>1</v>
      </c>
      <c r="F244" s="458">
        <f t="shared" si="67"/>
        <v>3000</v>
      </c>
      <c r="G244" s="458">
        <f t="shared" si="68"/>
        <v>3000</v>
      </c>
      <c r="H244" s="446"/>
      <c r="I244" s="187"/>
      <c r="J244" s="754" t="s">
        <v>549</v>
      </c>
      <c r="K244" s="754"/>
      <c r="L244" s="754"/>
      <c r="M244" s="754"/>
      <c r="N244" s="480" t="s">
        <v>9</v>
      </c>
      <c r="O244" s="481"/>
      <c r="P244" s="755">
        <v>1</v>
      </c>
      <c r="Q244" s="755"/>
      <c r="R244" s="756">
        <v>3000</v>
      </c>
      <c r="S244" s="756"/>
      <c r="T244" s="756"/>
      <c r="U244" s="756">
        <v>3000</v>
      </c>
      <c r="V244" s="756"/>
      <c r="W244" s="481"/>
      <c r="X244" s="756">
        <v>3000</v>
      </c>
      <c r="Y244" s="756"/>
      <c r="Z244" s="756"/>
    </row>
    <row r="245" spans="1:26" s="168" customFormat="1" ht="13.5" customHeight="1">
      <c r="A245" s="466"/>
      <c r="B245" s="737" t="str">
        <f t="shared" si="64"/>
        <v>DISPOSICION FINAL DE RESIDUOS NO PELIGROSOS</v>
      </c>
      <c r="C245" s="738"/>
      <c r="D245" s="484" t="str">
        <f t="shared" si="65"/>
        <v>GLB</v>
      </c>
      <c r="E245" s="478">
        <f t="shared" si="66"/>
        <v>1</v>
      </c>
      <c r="F245" s="458">
        <f t="shared" si="67"/>
        <v>169.49</v>
      </c>
      <c r="G245" s="458">
        <f t="shared" si="68"/>
        <v>169.49</v>
      </c>
      <c r="H245" s="446"/>
      <c r="I245" s="187"/>
      <c r="J245" s="753" t="s">
        <v>550</v>
      </c>
      <c r="K245" s="753"/>
      <c r="L245" s="753"/>
      <c r="M245" s="753"/>
      <c r="N245" s="480" t="s">
        <v>9</v>
      </c>
      <c r="O245" s="481"/>
      <c r="P245" s="755">
        <v>1</v>
      </c>
      <c r="Q245" s="755"/>
      <c r="R245" s="756">
        <v>169.49</v>
      </c>
      <c r="S245" s="756"/>
      <c r="T245" s="756"/>
      <c r="U245" s="756">
        <v>169.49</v>
      </c>
      <c r="V245" s="756"/>
      <c r="W245" s="481"/>
      <c r="X245" s="756">
        <v>169.49</v>
      </c>
      <c r="Y245" s="756"/>
      <c r="Z245" s="756"/>
    </row>
    <row r="246" spans="1:26" s="168" customFormat="1" ht="13.5" customHeight="1">
      <c r="A246" s="466"/>
      <c r="B246" s="737" t="str">
        <f t="shared" si="64"/>
        <v>TRANSPORTE RESIDUOS NO PELIGROSOS</v>
      </c>
      <c r="C246" s="738"/>
      <c r="D246" s="484" t="str">
        <f t="shared" si="65"/>
        <v>GLB</v>
      </c>
      <c r="E246" s="478">
        <f t="shared" si="66"/>
        <v>1</v>
      </c>
      <c r="F246" s="458">
        <f t="shared" si="67"/>
        <v>677.97</v>
      </c>
      <c r="G246" s="458">
        <f t="shared" si="68"/>
        <v>677.97</v>
      </c>
      <c r="H246" s="446"/>
      <c r="I246" s="187"/>
      <c r="J246" s="754" t="s">
        <v>551</v>
      </c>
      <c r="K246" s="754"/>
      <c r="L246" s="754"/>
      <c r="M246" s="754"/>
      <c r="N246" s="480" t="s">
        <v>9</v>
      </c>
      <c r="O246" s="481"/>
      <c r="P246" s="755">
        <v>1</v>
      </c>
      <c r="Q246" s="755"/>
      <c r="R246" s="756">
        <v>677.97</v>
      </c>
      <c r="S246" s="756"/>
      <c r="T246" s="756"/>
      <c r="U246" s="756">
        <v>677.97</v>
      </c>
      <c r="V246" s="756"/>
      <c r="W246" s="481"/>
      <c r="X246" s="756">
        <v>677.97</v>
      </c>
      <c r="Y246" s="756"/>
      <c r="Z246" s="756"/>
    </row>
    <row r="247" spans="1:26" s="168" customFormat="1" ht="13.5" customHeight="1">
      <c r="A247" s="466"/>
      <c r="B247" s="737" t="str">
        <f t="shared" si="64"/>
        <v>MANEJO DE EFLUETES</v>
      </c>
      <c r="C247" s="738"/>
      <c r="D247" s="484" t="str">
        <f t="shared" si="65"/>
        <v>GLB</v>
      </c>
      <c r="E247" s="478">
        <f t="shared" si="66"/>
        <v>0.5</v>
      </c>
      <c r="F247" s="458">
        <f t="shared" si="67"/>
        <v>1916.95</v>
      </c>
      <c r="G247" s="458">
        <f t="shared" si="68"/>
        <v>958.48</v>
      </c>
      <c r="H247" s="446"/>
      <c r="I247" s="187"/>
      <c r="J247" s="754" t="s">
        <v>552</v>
      </c>
      <c r="K247" s="754"/>
      <c r="L247" s="754"/>
      <c r="M247" s="754"/>
      <c r="N247" s="480" t="s">
        <v>9</v>
      </c>
      <c r="O247" s="481"/>
      <c r="P247" s="755">
        <v>0.5</v>
      </c>
      <c r="Q247" s="755"/>
      <c r="R247" s="756">
        <v>1916.95</v>
      </c>
      <c r="S247" s="756"/>
      <c r="T247" s="756"/>
      <c r="U247" s="756">
        <v>958.48</v>
      </c>
      <c r="V247" s="756"/>
      <c r="W247" s="481"/>
      <c r="X247" s="756">
        <v>958.48</v>
      </c>
      <c r="Y247" s="756"/>
      <c r="Z247" s="756"/>
    </row>
    <row r="248" spans="1:26" s="168" customFormat="1" ht="13.5" customHeight="1">
      <c r="A248" s="466"/>
      <c r="B248" s="737" t="str">
        <f t="shared" si="64"/>
        <v>SC ELABORACION E IMPLEMENTACION DEL SSOMA</v>
      </c>
      <c r="C248" s="738"/>
      <c r="D248" s="484" t="str">
        <f t="shared" si="65"/>
        <v>GLB</v>
      </c>
      <c r="E248" s="478">
        <f t="shared" si="66"/>
        <v>1</v>
      </c>
      <c r="F248" s="458">
        <f t="shared" si="67"/>
        <v>3000</v>
      </c>
      <c r="G248" s="458">
        <f t="shared" si="68"/>
        <v>3000</v>
      </c>
      <c r="H248" s="446"/>
      <c r="I248" s="187"/>
      <c r="J248" s="753" t="s">
        <v>553</v>
      </c>
      <c r="K248" s="753"/>
      <c r="L248" s="753"/>
      <c r="M248" s="753"/>
      <c r="N248" s="480" t="s">
        <v>9</v>
      </c>
      <c r="O248" s="481"/>
      <c r="P248" s="755">
        <v>1</v>
      </c>
      <c r="Q248" s="755"/>
      <c r="R248" s="756">
        <v>3000</v>
      </c>
      <c r="S248" s="756"/>
      <c r="T248" s="756"/>
      <c r="U248" s="756">
        <v>3000</v>
      </c>
      <c r="V248" s="756"/>
      <c r="W248" s="481"/>
      <c r="X248" s="756">
        <v>3000</v>
      </c>
      <c r="Y248" s="756"/>
      <c r="Z248" s="756"/>
    </row>
    <row r="249" spans="1:26" s="168" customFormat="1" ht="13.5" customHeight="1">
      <c r="A249" s="466"/>
      <c r="B249" s="737" t="str">
        <f t="shared" ref="B249:B260" si="69">+J249</f>
        <v>CONTROL DE RIESGOS Y LABORES</v>
      </c>
      <c r="C249" s="738"/>
      <c r="D249" s="484" t="str">
        <f t="shared" ref="D249:D260" si="70">+N249</f>
        <v>GLB</v>
      </c>
      <c r="E249" s="478">
        <f t="shared" ref="E249:E260" si="71">+P249</f>
        <v>1</v>
      </c>
      <c r="F249" s="458">
        <f t="shared" ref="F249:F260" si="72">+R249</f>
        <v>847.46</v>
      </c>
      <c r="G249" s="458">
        <f t="shared" ref="G249:G260" si="73">+U249</f>
        <v>847.46</v>
      </c>
      <c r="H249" s="446"/>
      <c r="I249" s="187"/>
      <c r="J249" s="754" t="s">
        <v>554</v>
      </c>
      <c r="K249" s="754"/>
      <c r="L249" s="754"/>
      <c r="M249" s="754"/>
      <c r="N249" s="480" t="s">
        <v>9</v>
      </c>
      <c r="O249" s="481"/>
      <c r="P249" s="755">
        <v>1</v>
      </c>
      <c r="Q249" s="755"/>
      <c r="R249" s="756">
        <v>847.46</v>
      </c>
      <c r="S249" s="756"/>
      <c r="T249" s="756"/>
      <c r="U249" s="756">
        <v>847.46</v>
      </c>
      <c r="V249" s="756"/>
      <c r="W249" s="481"/>
      <c r="X249" s="756">
        <v>847.46</v>
      </c>
      <c r="Y249" s="756"/>
      <c r="Z249" s="756"/>
    </row>
    <row r="250" spans="1:26" s="168" customFormat="1" ht="13.5" customHeight="1">
      <c r="A250" s="466"/>
      <c r="B250" s="737" t="str">
        <f t="shared" si="69"/>
        <v>CONTINGENCIAS POR IMPACTO AMBIENTAL</v>
      </c>
      <c r="C250" s="738"/>
      <c r="D250" s="484" t="str">
        <f t="shared" si="70"/>
        <v>GLB</v>
      </c>
      <c r="E250" s="478">
        <f t="shared" si="71"/>
        <v>1</v>
      </c>
      <c r="F250" s="458">
        <f t="shared" si="72"/>
        <v>4237.29</v>
      </c>
      <c r="G250" s="458">
        <f t="shared" si="73"/>
        <v>4237.29</v>
      </c>
      <c r="H250" s="446"/>
      <c r="I250" s="187"/>
      <c r="J250" s="754" t="s">
        <v>555</v>
      </c>
      <c r="K250" s="754"/>
      <c r="L250" s="754"/>
      <c r="M250" s="754"/>
      <c r="N250" s="480" t="s">
        <v>9</v>
      </c>
      <c r="O250" s="481"/>
      <c r="P250" s="755">
        <v>1</v>
      </c>
      <c r="Q250" s="755"/>
      <c r="R250" s="756">
        <v>4237.29</v>
      </c>
      <c r="S250" s="756"/>
      <c r="T250" s="756"/>
      <c r="U250" s="756">
        <v>4237.29</v>
      </c>
      <c r="V250" s="756"/>
      <c r="W250" s="481"/>
      <c r="X250" s="756">
        <v>4237.29</v>
      </c>
      <c r="Y250" s="756"/>
      <c r="Z250" s="756"/>
    </row>
    <row r="251" spans="1:26" s="168" customFormat="1" ht="13.5" customHeight="1">
      <c r="A251" s="466"/>
      <c r="B251" s="737" t="str">
        <f t="shared" si="69"/>
        <v>BIENES Y SERVICIOS</v>
      </c>
      <c r="C251" s="738"/>
      <c r="D251" s="484" t="str">
        <f t="shared" si="70"/>
        <v>GLB</v>
      </c>
      <c r="E251" s="478">
        <f t="shared" si="71"/>
        <v>1</v>
      </c>
      <c r="F251" s="458">
        <f t="shared" si="72"/>
        <v>847.46</v>
      </c>
      <c r="G251" s="458">
        <f t="shared" si="73"/>
        <v>847.46</v>
      </c>
      <c r="H251" s="446"/>
      <c r="I251" s="187"/>
      <c r="J251" s="754" t="s">
        <v>556</v>
      </c>
      <c r="K251" s="754"/>
      <c r="L251" s="754"/>
      <c r="M251" s="754"/>
      <c r="N251" s="480" t="s">
        <v>9</v>
      </c>
      <c r="O251" s="481"/>
      <c r="P251" s="755">
        <v>1</v>
      </c>
      <c r="Q251" s="755"/>
      <c r="R251" s="756">
        <v>847.46</v>
      </c>
      <c r="S251" s="756"/>
      <c r="T251" s="756"/>
      <c r="U251" s="756">
        <v>847.46</v>
      </c>
      <c r="V251" s="756"/>
      <c r="W251" s="481"/>
      <c r="X251" s="756">
        <v>847.46</v>
      </c>
      <c r="Y251" s="756"/>
      <c r="Z251" s="756"/>
    </row>
    <row r="252" spans="1:26" s="168" customFormat="1" ht="13.5" customHeight="1">
      <c r="A252" s="466"/>
      <c r="B252" s="737" t="str">
        <f t="shared" si="69"/>
        <v>INFORME DE FINALIZACION Y DE CUMPLIMIENTO DE MEDIDAS DE MITIGACION AMBIENTAL</v>
      </c>
      <c r="C252" s="738"/>
      <c r="D252" s="484" t="str">
        <f t="shared" si="70"/>
        <v>GLB</v>
      </c>
      <c r="E252" s="478">
        <f t="shared" si="71"/>
        <v>1</v>
      </c>
      <c r="F252" s="458">
        <f t="shared" si="72"/>
        <v>1500</v>
      </c>
      <c r="G252" s="458">
        <f t="shared" si="73"/>
        <v>1500</v>
      </c>
      <c r="H252" s="446"/>
      <c r="I252" s="187"/>
      <c r="J252" s="753" t="s">
        <v>557</v>
      </c>
      <c r="K252" s="753"/>
      <c r="L252" s="753"/>
      <c r="M252" s="753"/>
      <c r="N252" s="480" t="s">
        <v>9</v>
      </c>
      <c r="O252" s="481"/>
      <c r="P252" s="755">
        <v>1</v>
      </c>
      <c r="Q252" s="755"/>
      <c r="R252" s="756">
        <v>1500</v>
      </c>
      <c r="S252" s="756"/>
      <c r="T252" s="756"/>
      <c r="U252" s="756">
        <v>1500</v>
      </c>
      <c r="V252" s="756"/>
      <c r="W252" s="481"/>
      <c r="X252" s="756">
        <v>1500</v>
      </c>
      <c r="Y252" s="756"/>
      <c r="Z252" s="756"/>
    </row>
    <row r="253" spans="1:26" s="168" customFormat="1" ht="13.5" customHeight="1">
      <c r="A253" s="466"/>
      <c r="B253" s="737" t="str">
        <f t="shared" si="69"/>
        <v>BORNE DE PUESTA A TIERRA BIMETÁLICO</v>
      </c>
      <c r="C253" s="738"/>
      <c r="D253" s="484" t="str">
        <f t="shared" si="70"/>
        <v>und</v>
      </c>
      <c r="E253" s="478">
        <f t="shared" si="71"/>
        <v>6</v>
      </c>
      <c r="F253" s="458">
        <f t="shared" si="72"/>
        <v>8.08</v>
      </c>
      <c r="G253" s="458">
        <f t="shared" si="73"/>
        <v>48.480000000000004</v>
      </c>
      <c r="H253" s="446"/>
      <c r="I253" s="187"/>
      <c r="J253" s="754" t="s">
        <v>558</v>
      </c>
      <c r="K253" s="754"/>
      <c r="L253" s="754"/>
      <c r="M253" s="754"/>
      <c r="N253" s="480" t="s">
        <v>117</v>
      </c>
      <c r="O253" s="481"/>
      <c r="P253" s="755">
        <v>6</v>
      </c>
      <c r="Q253" s="755"/>
      <c r="R253" s="756">
        <v>8.08</v>
      </c>
      <c r="S253" s="756"/>
      <c r="T253" s="756"/>
      <c r="U253" s="756">
        <v>48.480000000000004</v>
      </c>
      <c r="V253" s="756"/>
      <c r="W253" s="481"/>
      <c r="X253" s="756">
        <v>48.480000000000004</v>
      </c>
      <c r="Y253" s="756"/>
      <c r="Z253" s="756"/>
    </row>
    <row r="254" spans="1:26" s="168" customFormat="1" ht="13.5" customHeight="1">
      <c r="A254" s="466"/>
      <c r="B254" s="737" t="str">
        <f t="shared" si="69"/>
        <v>VARILLA DE COBRE DE Ø 20mm X 2.40 m</v>
      </c>
      <c r="C254" s="738"/>
      <c r="D254" s="484" t="str">
        <f t="shared" si="70"/>
        <v>und</v>
      </c>
      <c r="E254" s="478">
        <f t="shared" si="71"/>
        <v>7</v>
      </c>
      <c r="F254" s="458">
        <f t="shared" si="72"/>
        <v>245.76</v>
      </c>
      <c r="G254" s="458">
        <f t="shared" si="73"/>
        <v>1720.32</v>
      </c>
      <c r="H254" s="446"/>
      <c r="I254" s="187"/>
      <c r="J254" s="754" t="s">
        <v>559</v>
      </c>
      <c r="K254" s="754"/>
      <c r="L254" s="754"/>
      <c r="M254" s="754"/>
      <c r="N254" s="480" t="s">
        <v>117</v>
      </c>
      <c r="O254" s="481"/>
      <c r="P254" s="755">
        <v>7</v>
      </c>
      <c r="Q254" s="755"/>
      <c r="R254" s="756">
        <v>245.76</v>
      </c>
      <c r="S254" s="756"/>
      <c r="T254" s="756"/>
      <c r="U254" s="756">
        <v>1720.32</v>
      </c>
      <c r="V254" s="756"/>
      <c r="W254" s="481"/>
      <c r="X254" s="756">
        <v>1720.32</v>
      </c>
      <c r="Y254" s="756"/>
      <c r="Z254" s="756"/>
    </row>
    <row r="255" spans="1:26" s="168" customFormat="1" ht="13.5" customHeight="1">
      <c r="A255" s="466"/>
      <c r="B255" s="737" t="str">
        <f t="shared" si="69"/>
        <v>IMPERMEABILIZANTE</v>
      </c>
      <c r="C255" s="738"/>
      <c r="D255" s="484" t="str">
        <f t="shared" si="70"/>
        <v>gln</v>
      </c>
      <c r="E255" s="478">
        <f t="shared" si="71"/>
        <v>59.182700000000004</v>
      </c>
      <c r="F255" s="458">
        <f t="shared" si="72"/>
        <v>38</v>
      </c>
      <c r="G255" s="458">
        <f t="shared" si="73"/>
        <v>2248.94</v>
      </c>
      <c r="H255" s="446"/>
      <c r="I255" s="187"/>
      <c r="J255" s="754" t="s">
        <v>560</v>
      </c>
      <c r="K255" s="754"/>
      <c r="L255" s="754"/>
      <c r="M255" s="754"/>
      <c r="N255" s="480" t="s">
        <v>118</v>
      </c>
      <c r="O255" s="481"/>
      <c r="P255" s="755">
        <v>59.182700000000004</v>
      </c>
      <c r="Q255" s="755"/>
      <c r="R255" s="756">
        <v>38</v>
      </c>
      <c r="S255" s="756"/>
      <c r="T255" s="756"/>
      <c r="U255" s="756">
        <v>2248.94</v>
      </c>
      <c r="V255" s="756"/>
      <c r="W255" s="481"/>
      <c r="X255" s="756">
        <v>2248.9500000000003</v>
      </c>
      <c r="Y255" s="756"/>
      <c r="Z255" s="756"/>
    </row>
    <row r="256" spans="1:26" s="168" customFormat="1" ht="13.5" customHeight="1">
      <c r="A256" s="466"/>
      <c r="B256" s="737" t="str">
        <f t="shared" si="69"/>
        <v>RODOPLAST PARA BORDE DE MAYOLICAS</v>
      </c>
      <c r="C256" s="738"/>
      <c r="D256" s="484" t="str">
        <f t="shared" si="70"/>
        <v>m</v>
      </c>
      <c r="E256" s="478">
        <f t="shared" si="71"/>
        <v>66.796499999999995</v>
      </c>
      <c r="F256" s="458">
        <f t="shared" si="72"/>
        <v>3.8000000000000003</v>
      </c>
      <c r="G256" s="458">
        <f t="shared" si="73"/>
        <v>253.83</v>
      </c>
      <c r="H256" s="446"/>
      <c r="I256" s="187"/>
      <c r="J256" s="754" t="s">
        <v>561</v>
      </c>
      <c r="K256" s="754"/>
      <c r="L256" s="754"/>
      <c r="M256" s="754"/>
      <c r="N256" s="480" t="s">
        <v>827</v>
      </c>
      <c r="O256" s="481"/>
      <c r="P256" s="755">
        <v>66.796499999999995</v>
      </c>
      <c r="Q256" s="755"/>
      <c r="R256" s="756">
        <v>3.8000000000000003</v>
      </c>
      <c r="S256" s="756"/>
      <c r="T256" s="756"/>
      <c r="U256" s="756">
        <v>253.83</v>
      </c>
      <c r="V256" s="756"/>
      <c r="W256" s="481"/>
      <c r="X256" s="756">
        <v>253.82</v>
      </c>
      <c r="Y256" s="756"/>
      <c r="Z256" s="756"/>
    </row>
    <row r="257" spans="1:26" s="168" customFormat="1" ht="13.5" customHeight="1">
      <c r="A257" s="466"/>
      <c r="B257" s="737" t="str">
        <f t="shared" si="69"/>
        <v>ALARMAS DE SEGURIDAD</v>
      </c>
      <c r="C257" s="738"/>
      <c r="D257" s="484" t="str">
        <f t="shared" si="70"/>
        <v>und</v>
      </c>
      <c r="E257" s="478">
        <f t="shared" si="71"/>
        <v>3</v>
      </c>
      <c r="F257" s="458">
        <f t="shared" si="72"/>
        <v>299</v>
      </c>
      <c r="G257" s="458">
        <f t="shared" si="73"/>
        <v>897</v>
      </c>
      <c r="H257" s="446"/>
      <c r="I257" s="187"/>
      <c r="J257" s="754" t="s">
        <v>562</v>
      </c>
      <c r="K257" s="754"/>
      <c r="L257" s="754"/>
      <c r="M257" s="754"/>
      <c r="N257" s="480" t="s">
        <v>117</v>
      </c>
      <c r="O257" s="481"/>
      <c r="P257" s="755">
        <v>3</v>
      </c>
      <c r="Q257" s="755"/>
      <c r="R257" s="756">
        <v>299</v>
      </c>
      <c r="S257" s="756"/>
      <c r="T257" s="756"/>
      <c r="U257" s="756">
        <v>897</v>
      </c>
      <c r="V257" s="756"/>
      <c r="W257" s="481"/>
      <c r="X257" s="756">
        <v>897</v>
      </c>
      <c r="Y257" s="756"/>
      <c r="Z257" s="756"/>
    </row>
    <row r="258" spans="1:26" s="168" customFormat="1" ht="13.5" customHeight="1">
      <c r="A258" s="466"/>
      <c r="B258" s="737" t="str">
        <f t="shared" si="69"/>
        <v>UPS DE 208/230V 1.5KVA 1.35KW, 2U</v>
      </c>
      <c r="C258" s="738"/>
      <c r="D258" s="484" t="str">
        <f t="shared" si="70"/>
        <v>und</v>
      </c>
      <c r="E258" s="478">
        <f t="shared" si="71"/>
        <v>1</v>
      </c>
      <c r="F258" s="458">
        <f t="shared" si="72"/>
        <v>2016</v>
      </c>
      <c r="G258" s="458">
        <f t="shared" si="73"/>
        <v>2016</v>
      </c>
      <c r="H258" s="446"/>
      <c r="I258" s="187"/>
      <c r="J258" s="754" t="s">
        <v>563</v>
      </c>
      <c r="K258" s="754"/>
      <c r="L258" s="754"/>
      <c r="M258" s="754"/>
      <c r="N258" s="480" t="s">
        <v>117</v>
      </c>
      <c r="O258" s="481"/>
      <c r="P258" s="755">
        <v>1</v>
      </c>
      <c r="Q258" s="755"/>
      <c r="R258" s="756">
        <v>2016</v>
      </c>
      <c r="S258" s="756"/>
      <c r="T258" s="756"/>
      <c r="U258" s="756">
        <v>2016</v>
      </c>
      <c r="V258" s="756"/>
      <c r="W258" s="481"/>
      <c r="X258" s="756">
        <v>2016</v>
      </c>
      <c r="Y258" s="756"/>
      <c r="Z258" s="756"/>
    </row>
    <row r="259" spans="1:26" s="168" customFormat="1" ht="13.5" customHeight="1">
      <c r="A259" s="466"/>
      <c r="B259" s="737" t="str">
        <f t="shared" si="69"/>
        <v>DETECTOR DE HUMO FOTOELÉCTRICO INTELIGENTE</v>
      </c>
      <c r="C259" s="738"/>
      <c r="D259" s="484" t="str">
        <f t="shared" si="70"/>
        <v>und</v>
      </c>
      <c r="E259" s="478">
        <f t="shared" si="71"/>
        <v>35</v>
      </c>
      <c r="F259" s="458">
        <f t="shared" si="72"/>
        <v>139.83000000000001</v>
      </c>
      <c r="G259" s="458">
        <f t="shared" si="73"/>
        <v>4894.05</v>
      </c>
      <c r="H259" s="446"/>
      <c r="I259" s="187"/>
      <c r="J259" s="753" t="s">
        <v>564</v>
      </c>
      <c r="K259" s="753"/>
      <c r="L259" s="753"/>
      <c r="M259" s="753"/>
      <c r="N259" s="480" t="s">
        <v>117</v>
      </c>
      <c r="O259" s="481"/>
      <c r="P259" s="755">
        <v>35</v>
      </c>
      <c r="Q259" s="755"/>
      <c r="R259" s="756">
        <v>139.83000000000001</v>
      </c>
      <c r="S259" s="756"/>
      <c r="T259" s="756"/>
      <c r="U259" s="756">
        <v>4894.05</v>
      </c>
      <c r="V259" s="756"/>
      <c r="W259" s="481"/>
      <c r="X259" s="756">
        <v>4894.05</v>
      </c>
      <c r="Y259" s="756"/>
      <c r="Z259" s="756"/>
    </row>
    <row r="260" spans="1:26" s="168" customFormat="1" ht="13.5" customHeight="1">
      <c r="A260" s="466"/>
      <c r="B260" s="737" t="str">
        <f t="shared" si="69"/>
        <v>BASE PARA DETECTOR DE HUMO FOTOELÉCTRICO</v>
      </c>
      <c r="C260" s="738"/>
      <c r="D260" s="484" t="str">
        <f t="shared" si="70"/>
        <v>und</v>
      </c>
      <c r="E260" s="478">
        <f t="shared" si="71"/>
        <v>35</v>
      </c>
      <c r="F260" s="458">
        <f t="shared" si="72"/>
        <v>44.2</v>
      </c>
      <c r="G260" s="458">
        <f t="shared" si="73"/>
        <v>1547</v>
      </c>
      <c r="H260" s="446"/>
      <c r="I260" s="187"/>
      <c r="J260" s="753" t="s">
        <v>565</v>
      </c>
      <c r="K260" s="753"/>
      <c r="L260" s="753"/>
      <c r="M260" s="753"/>
      <c r="N260" s="480" t="s">
        <v>117</v>
      </c>
      <c r="O260" s="481"/>
      <c r="P260" s="755">
        <v>35</v>
      </c>
      <c r="Q260" s="755"/>
      <c r="R260" s="756">
        <v>44.2</v>
      </c>
      <c r="S260" s="756"/>
      <c r="T260" s="756"/>
      <c r="U260" s="756">
        <v>1547</v>
      </c>
      <c r="V260" s="756"/>
      <c r="W260" s="481"/>
      <c r="X260" s="756">
        <v>1547</v>
      </c>
      <c r="Y260" s="756"/>
      <c r="Z260" s="756"/>
    </row>
    <row r="261" spans="1:26" s="168" customFormat="1" ht="13.5" customHeight="1">
      <c r="A261" s="466"/>
      <c r="B261" s="737" t="str">
        <f t="shared" ref="B261:B270" si="74">+J261</f>
        <v>SIRENA CON ESTROBO 12/24V</v>
      </c>
      <c r="C261" s="738"/>
      <c r="D261" s="484" t="str">
        <f t="shared" ref="D261:D270" si="75">+N261</f>
        <v>und</v>
      </c>
      <c r="E261" s="478">
        <f t="shared" ref="E261:E270" si="76">+P261</f>
        <v>8</v>
      </c>
      <c r="F261" s="458">
        <f t="shared" ref="F261:F270" si="77">+R261</f>
        <v>168.56</v>
      </c>
      <c r="G261" s="458">
        <f t="shared" ref="G261:G270" si="78">+U261</f>
        <v>1348.48</v>
      </c>
      <c r="H261" s="446"/>
      <c r="I261" s="187"/>
      <c r="J261" s="754" t="s">
        <v>566</v>
      </c>
      <c r="K261" s="754"/>
      <c r="L261" s="754"/>
      <c r="M261" s="754"/>
      <c r="N261" s="480" t="s">
        <v>117</v>
      </c>
      <c r="O261" s="481"/>
      <c r="P261" s="755">
        <v>8</v>
      </c>
      <c r="Q261" s="755"/>
      <c r="R261" s="756">
        <v>168.56</v>
      </c>
      <c r="S261" s="756"/>
      <c r="T261" s="756"/>
      <c r="U261" s="756">
        <v>1348.48</v>
      </c>
      <c r="V261" s="756"/>
      <c r="W261" s="481"/>
      <c r="X261" s="756">
        <v>1348.48</v>
      </c>
      <c r="Y261" s="756"/>
      <c r="Z261" s="756"/>
    </row>
    <row r="262" spans="1:26" s="168" customFormat="1" ht="13.5" customHeight="1">
      <c r="A262" s="466"/>
      <c r="B262" s="737" t="str">
        <f t="shared" si="74"/>
        <v>BATERIA 12 VOLTIOS 7 AMPERIOS</v>
      </c>
      <c r="C262" s="738"/>
      <c r="D262" s="484" t="str">
        <f t="shared" si="75"/>
        <v>und</v>
      </c>
      <c r="E262" s="478">
        <f t="shared" si="76"/>
        <v>2</v>
      </c>
      <c r="F262" s="458">
        <f t="shared" si="77"/>
        <v>88</v>
      </c>
      <c r="G262" s="458">
        <f t="shared" si="78"/>
        <v>176</v>
      </c>
      <c r="H262" s="446"/>
      <c r="I262" s="187"/>
      <c r="J262" s="754" t="s">
        <v>567</v>
      </c>
      <c r="K262" s="754"/>
      <c r="L262" s="754"/>
      <c r="M262" s="754"/>
      <c r="N262" s="480" t="s">
        <v>117</v>
      </c>
      <c r="O262" s="481"/>
      <c r="P262" s="755">
        <v>2</v>
      </c>
      <c r="Q262" s="755"/>
      <c r="R262" s="756">
        <v>88</v>
      </c>
      <c r="S262" s="756"/>
      <c r="T262" s="756"/>
      <c r="U262" s="756">
        <v>176</v>
      </c>
      <c r="V262" s="756"/>
      <c r="W262" s="481"/>
      <c r="X262" s="756">
        <v>176</v>
      </c>
      <c r="Y262" s="756"/>
      <c r="Z262" s="756"/>
    </row>
    <row r="263" spans="1:26" s="168" customFormat="1" ht="13.5" customHeight="1">
      <c r="A263" s="466"/>
      <c r="B263" s="737" t="str">
        <f t="shared" si="74"/>
        <v>LAVADERO  1 POZA  A. INOX. 0.46x0.89m PARA COCINA INCLUYE ACCESORIOS</v>
      </c>
      <c r="C263" s="738"/>
      <c r="D263" s="484" t="str">
        <f t="shared" si="75"/>
        <v>und</v>
      </c>
      <c r="E263" s="478">
        <f t="shared" si="76"/>
        <v>9</v>
      </c>
      <c r="F263" s="458">
        <f t="shared" si="77"/>
        <v>180</v>
      </c>
      <c r="G263" s="458">
        <f t="shared" si="78"/>
        <v>1620</v>
      </c>
      <c r="H263" s="446"/>
      <c r="I263" s="187"/>
      <c r="J263" s="753" t="s">
        <v>568</v>
      </c>
      <c r="K263" s="753"/>
      <c r="L263" s="753"/>
      <c r="M263" s="753"/>
      <c r="N263" s="480" t="s">
        <v>117</v>
      </c>
      <c r="O263" s="481"/>
      <c r="P263" s="755">
        <v>9</v>
      </c>
      <c r="Q263" s="755"/>
      <c r="R263" s="756">
        <v>180</v>
      </c>
      <c r="S263" s="756"/>
      <c r="T263" s="756"/>
      <c r="U263" s="756">
        <v>1620</v>
      </c>
      <c r="V263" s="756"/>
      <c r="W263" s="481"/>
      <c r="X263" s="756">
        <v>1620</v>
      </c>
      <c r="Y263" s="756"/>
      <c r="Z263" s="756"/>
    </row>
    <row r="264" spans="1:26" s="168" customFormat="1" ht="13.5" customHeight="1">
      <c r="A264" s="466"/>
      <c r="B264" s="737" t="str">
        <f t="shared" si="74"/>
        <v>PEGAMENTO PARA PVC</v>
      </c>
      <c r="C264" s="738"/>
      <c r="D264" s="484" t="str">
        <f t="shared" si="75"/>
        <v>gln</v>
      </c>
      <c r="E264" s="478">
        <f t="shared" si="76"/>
        <v>49.878500000000003</v>
      </c>
      <c r="F264" s="458">
        <f t="shared" si="77"/>
        <v>116</v>
      </c>
      <c r="G264" s="458">
        <f t="shared" si="78"/>
        <v>5785.91</v>
      </c>
      <c r="H264" s="446"/>
      <c r="I264" s="187"/>
      <c r="J264" s="754" t="s">
        <v>569</v>
      </c>
      <c r="K264" s="754"/>
      <c r="L264" s="754"/>
      <c r="M264" s="754"/>
      <c r="N264" s="480" t="s">
        <v>118</v>
      </c>
      <c r="O264" s="481"/>
      <c r="P264" s="755">
        <v>49.878500000000003</v>
      </c>
      <c r="Q264" s="755"/>
      <c r="R264" s="756">
        <v>116</v>
      </c>
      <c r="S264" s="756"/>
      <c r="T264" s="756"/>
      <c r="U264" s="756">
        <v>5785.91</v>
      </c>
      <c r="V264" s="756"/>
      <c r="W264" s="481"/>
      <c r="X264" s="756">
        <v>5785.58</v>
      </c>
      <c r="Y264" s="756"/>
      <c r="Z264" s="756"/>
    </row>
    <row r="265" spans="1:26" s="168" customFormat="1" ht="13.5" customHeight="1">
      <c r="A265" s="466"/>
      <c r="B265" s="737" t="str">
        <f t="shared" si="74"/>
        <v>SILICONA PARA POLICARBONATO</v>
      </c>
      <c r="C265" s="738"/>
      <c r="D265" s="484" t="str">
        <f t="shared" si="75"/>
        <v>und</v>
      </c>
      <c r="E265" s="478">
        <f t="shared" si="76"/>
        <v>21.5</v>
      </c>
      <c r="F265" s="458">
        <f t="shared" si="77"/>
        <v>25</v>
      </c>
      <c r="G265" s="458">
        <f t="shared" si="78"/>
        <v>537.5</v>
      </c>
      <c r="H265" s="446"/>
      <c r="I265" s="187"/>
      <c r="J265" s="754" t="s">
        <v>570</v>
      </c>
      <c r="K265" s="754"/>
      <c r="L265" s="754"/>
      <c r="M265" s="754"/>
      <c r="N265" s="480" t="s">
        <v>117</v>
      </c>
      <c r="O265" s="481"/>
      <c r="P265" s="755">
        <v>21.5</v>
      </c>
      <c r="Q265" s="755"/>
      <c r="R265" s="756">
        <v>25</v>
      </c>
      <c r="S265" s="756"/>
      <c r="T265" s="756"/>
      <c r="U265" s="756">
        <v>537.5</v>
      </c>
      <c r="V265" s="756"/>
      <c r="W265" s="481"/>
      <c r="X265" s="756">
        <v>537.5</v>
      </c>
      <c r="Y265" s="756"/>
      <c r="Z265" s="756"/>
    </row>
    <row r="266" spans="1:26" s="168" customFormat="1" ht="13.5" customHeight="1">
      <c r="A266" s="466"/>
      <c r="B266" s="737" t="str">
        <f t="shared" si="74"/>
        <v>PEGAMENTO PARA CERAMICO EN BOLSA DE 25KG</v>
      </c>
      <c r="C266" s="738"/>
      <c r="D266" s="484" t="str">
        <f t="shared" si="75"/>
        <v>bls</v>
      </c>
      <c r="E266" s="478">
        <f t="shared" si="76"/>
        <v>86.464799999999997</v>
      </c>
      <c r="F266" s="458">
        <f t="shared" si="77"/>
        <v>27</v>
      </c>
      <c r="G266" s="458">
        <f t="shared" si="78"/>
        <v>2334.5500000000002</v>
      </c>
      <c r="H266" s="446"/>
      <c r="I266" s="187"/>
      <c r="J266" s="753" t="s">
        <v>571</v>
      </c>
      <c r="K266" s="753"/>
      <c r="L266" s="753"/>
      <c r="M266" s="753"/>
      <c r="N266" s="480" t="s">
        <v>112</v>
      </c>
      <c r="O266" s="481"/>
      <c r="P266" s="755">
        <v>86.464799999999997</v>
      </c>
      <c r="Q266" s="755"/>
      <c r="R266" s="756">
        <v>27</v>
      </c>
      <c r="S266" s="756"/>
      <c r="T266" s="756"/>
      <c r="U266" s="756">
        <v>2334.5500000000002</v>
      </c>
      <c r="V266" s="756"/>
      <c r="W266" s="481"/>
      <c r="X266" s="756">
        <v>2334.59</v>
      </c>
      <c r="Y266" s="756"/>
      <c r="Z266" s="756"/>
    </row>
    <row r="267" spans="1:26" s="168" customFormat="1" ht="13.5" customHeight="1">
      <c r="A267" s="466"/>
      <c r="B267" s="737" t="str">
        <f t="shared" si="74"/>
        <v>FRAGUA</v>
      </c>
      <c r="C267" s="738"/>
      <c r="D267" s="484" t="str">
        <f t="shared" si="75"/>
        <v>kg</v>
      </c>
      <c r="E267" s="478">
        <f t="shared" si="76"/>
        <v>117.60799999999999</v>
      </c>
      <c r="F267" s="458">
        <f t="shared" si="77"/>
        <v>5</v>
      </c>
      <c r="G267" s="458">
        <f t="shared" si="78"/>
        <v>588.04</v>
      </c>
      <c r="H267" s="446"/>
      <c r="I267" s="187"/>
      <c r="J267" s="754" t="s">
        <v>572</v>
      </c>
      <c r="K267" s="754"/>
      <c r="L267" s="754"/>
      <c r="M267" s="754"/>
      <c r="N267" s="480" t="s">
        <v>109</v>
      </c>
      <c r="O267" s="481"/>
      <c r="P267" s="755">
        <v>117.60799999999999</v>
      </c>
      <c r="Q267" s="755"/>
      <c r="R267" s="756">
        <v>5</v>
      </c>
      <c r="S267" s="756"/>
      <c r="T267" s="756"/>
      <c r="U267" s="756">
        <v>588.04</v>
      </c>
      <c r="V267" s="756"/>
      <c r="W267" s="481"/>
      <c r="X267" s="756">
        <v>588.04</v>
      </c>
      <c r="Y267" s="756"/>
      <c r="Z267" s="756"/>
    </row>
    <row r="268" spans="1:26" s="168" customFormat="1" ht="13.5" customHeight="1">
      <c r="A268" s="466"/>
      <c r="B268" s="737" t="str">
        <f t="shared" si="74"/>
        <v>GABINETE CONTRA INCENDIOS EQUIPO COMPLETO (INCLUYE HACHA)</v>
      </c>
      <c r="C268" s="738"/>
      <c r="D268" s="484" t="str">
        <f t="shared" si="75"/>
        <v>und</v>
      </c>
      <c r="E268" s="478">
        <f t="shared" si="76"/>
        <v>1</v>
      </c>
      <c r="F268" s="458">
        <f t="shared" si="77"/>
        <v>1000</v>
      </c>
      <c r="G268" s="458">
        <f t="shared" si="78"/>
        <v>1000</v>
      </c>
      <c r="H268" s="446"/>
      <c r="I268" s="187"/>
      <c r="J268" s="753" t="s">
        <v>573</v>
      </c>
      <c r="K268" s="753"/>
      <c r="L268" s="753"/>
      <c r="M268" s="753"/>
      <c r="N268" s="480" t="s">
        <v>117</v>
      </c>
      <c r="O268" s="481"/>
      <c r="P268" s="755">
        <v>1</v>
      </c>
      <c r="Q268" s="755"/>
      <c r="R268" s="756">
        <v>1000</v>
      </c>
      <c r="S268" s="756"/>
      <c r="T268" s="756"/>
      <c r="U268" s="756">
        <v>1000</v>
      </c>
      <c r="V268" s="756"/>
      <c r="W268" s="481"/>
      <c r="X268" s="756">
        <v>1000</v>
      </c>
      <c r="Y268" s="756"/>
      <c r="Z268" s="756"/>
    </row>
    <row r="269" spans="1:26" s="168" customFormat="1" ht="13.5" customHeight="1">
      <c r="A269" s="466"/>
      <c r="B269" s="737" t="str">
        <f t="shared" si="74"/>
        <v>SUJETADOR DE CABLES VERTICAL, 1.83 M, DOBLE DUCTO DE PEINE CON TAPA E INSTALACIÓN SIN HERRAMIENTAS</v>
      </c>
      <c r="C269" s="738"/>
      <c r="D269" s="484" t="str">
        <f t="shared" si="75"/>
        <v>und</v>
      </c>
      <c r="E269" s="478">
        <f t="shared" si="76"/>
        <v>2</v>
      </c>
      <c r="F269" s="458">
        <f t="shared" si="77"/>
        <v>500</v>
      </c>
      <c r="G269" s="458">
        <f t="shared" si="78"/>
        <v>1000</v>
      </c>
      <c r="H269" s="446"/>
      <c r="I269" s="187"/>
      <c r="J269" s="753" t="s">
        <v>574</v>
      </c>
      <c r="K269" s="753"/>
      <c r="L269" s="753"/>
      <c r="M269" s="753"/>
      <c r="N269" s="480" t="s">
        <v>117</v>
      </c>
      <c r="O269" s="481"/>
      <c r="P269" s="755">
        <v>2</v>
      </c>
      <c r="Q269" s="755"/>
      <c r="R269" s="756">
        <v>500</v>
      </c>
      <c r="S269" s="756"/>
      <c r="T269" s="756"/>
      <c r="U269" s="756">
        <v>1000</v>
      </c>
      <c r="V269" s="756"/>
      <c r="W269" s="481"/>
      <c r="X269" s="756">
        <v>1000</v>
      </c>
      <c r="Y269" s="756"/>
      <c r="Z269" s="756"/>
    </row>
    <row r="270" spans="1:26" s="168" customFormat="1" ht="13.5" customHeight="1">
      <c r="A270" s="466"/>
      <c r="B270" s="737" t="str">
        <f t="shared" si="74"/>
        <v>PANEL DE VENTILADORES INSTALADO EN EL TECHO, 6 VENTILADORES DE ALTO RENDIMIENTO DE 208/240V; 420 CFM; ENTRADA C14</v>
      </c>
      <c r="C270" s="738"/>
      <c r="D270" s="484" t="str">
        <f t="shared" si="75"/>
        <v>und</v>
      </c>
      <c r="E270" s="478">
        <f t="shared" si="76"/>
        <v>1</v>
      </c>
      <c r="F270" s="458">
        <f t="shared" si="77"/>
        <v>1200</v>
      </c>
      <c r="G270" s="458">
        <f t="shared" si="78"/>
        <v>1200</v>
      </c>
      <c r="H270" s="446"/>
      <c r="I270" s="187"/>
      <c r="J270" s="753" t="s">
        <v>575</v>
      </c>
      <c r="K270" s="753"/>
      <c r="L270" s="753"/>
      <c r="M270" s="753"/>
      <c r="N270" s="480" t="s">
        <v>117</v>
      </c>
      <c r="O270" s="481"/>
      <c r="P270" s="755">
        <v>1</v>
      </c>
      <c r="Q270" s="755"/>
      <c r="R270" s="756">
        <v>1200</v>
      </c>
      <c r="S270" s="756"/>
      <c r="T270" s="756"/>
      <c r="U270" s="756">
        <v>1200</v>
      </c>
      <c r="V270" s="756"/>
      <c r="W270" s="481"/>
      <c r="X270" s="756">
        <v>1200</v>
      </c>
      <c r="Y270" s="756"/>
      <c r="Z270" s="756"/>
    </row>
    <row r="271" spans="1:26" s="168" customFormat="1" ht="13.5" customHeight="1">
      <c r="A271" s="466"/>
      <c r="B271" s="737" t="str">
        <f t="shared" ref="B271:B281" si="79">+J271</f>
        <v>GRIFO DE RIEGO 1/2"</v>
      </c>
      <c r="C271" s="738"/>
      <c r="D271" s="484" t="str">
        <f t="shared" ref="D271:D281" si="80">+N271</f>
        <v>und</v>
      </c>
      <c r="E271" s="478">
        <f t="shared" ref="E271:E281" si="81">+P271</f>
        <v>5</v>
      </c>
      <c r="F271" s="458">
        <f t="shared" ref="F271:F281" si="82">+R271</f>
        <v>15</v>
      </c>
      <c r="G271" s="458">
        <f t="shared" ref="G271:G281" si="83">+U271</f>
        <v>75</v>
      </c>
      <c r="H271" s="446"/>
      <c r="I271" s="187"/>
      <c r="J271" s="754" t="s">
        <v>576</v>
      </c>
      <c r="K271" s="754"/>
      <c r="L271" s="754"/>
      <c r="M271" s="754"/>
      <c r="N271" s="480" t="s">
        <v>117</v>
      </c>
      <c r="O271" s="481"/>
      <c r="P271" s="755">
        <v>5</v>
      </c>
      <c r="Q271" s="755"/>
      <c r="R271" s="756">
        <v>15</v>
      </c>
      <c r="S271" s="756"/>
      <c r="T271" s="756"/>
      <c r="U271" s="756">
        <v>75</v>
      </c>
      <c r="V271" s="756"/>
      <c r="W271" s="481"/>
      <c r="X271" s="756">
        <v>75</v>
      </c>
      <c r="Y271" s="756"/>
      <c r="Z271" s="756"/>
    </row>
    <row r="272" spans="1:26" s="168" customFormat="1" ht="13.5" customHeight="1">
      <c r="A272" s="466"/>
      <c r="B272" s="737" t="str">
        <f t="shared" si="79"/>
        <v>THERMA GAS 285 L GN ACUMULACIÓN INC.ACCESORIOS E INSTALACION</v>
      </c>
      <c r="C272" s="738"/>
      <c r="D272" s="484" t="str">
        <f t="shared" si="80"/>
        <v>und</v>
      </c>
      <c r="E272" s="478">
        <f t="shared" si="81"/>
        <v>2</v>
      </c>
      <c r="F272" s="458">
        <f t="shared" si="82"/>
        <v>6400</v>
      </c>
      <c r="G272" s="458">
        <f t="shared" si="83"/>
        <v>12800</v>
      </c>
      <c r="H272" s="446"/>
      <c r="I272" s="187"/>
      <c r="J272" s="753" t="s">
        <v>577</v>
      </c>
      <c r="K272" s="753"/>
      <c r="L272" s="753"/>
      <c r="M272" s="753"/>
      <c r="N272" s="480" t="s">
        <v>117</v>
      </c>
      <c r="O272" s="481"/>
      <c r="P272" s="755">
        <v>2</v>
      </c>
      <c r="Q272" s="755"/>
      <c r="R272" s="756">
        <v>6400</v>
      </c>
      <c r="S272" s="756"/>
      <c r="T272" s="756"/>
      <c r="U272" s="756">
        <v>12800</v>
      </c>
      <c r="V272" s="756"/>
      <c r="W272" s="481"/>
      <c r="X272" s="756">
        <v>12800</v>
      </c>
      <c r="Y272" s="756"/>
      <c r="Z272" s="756"/>
    </row>
    <row r="273" spans="1:26" s="168" customFormat="1" ht="13.5" customHeight="1">
      <c r="A273" s="466"/>
      <c r="B273" s="737" t="str">
        <f t="shared" si="79"/>
        <v>ADITIVO IMPERMEABILIZANTE</v>
      </c>
      <c r="C273" s="738"/>
      <c r="D273" s="484" t="str">
        <f t="shared" si="80"/>
        <v>gln</v>
      </c>
      <c r="E273" s="478">
        <f t="shared" si="81"/>
        <v>0.04</v>
      </c>
      <c r="F273" s="458">
        <f t="shared" si="82"/>
        <v>37.800000000000004</v>
      </c>
      <c r="G273" s="458">
        <f t="shared" si="83"/>
        <v>1.51</v>
      </c>
      <c r="H273" s="446"/>
      <c r="I273" s="187"/>
      <c r="J273" s="754" t="s">
        <v>578</v>
      </c>
      <c r="K273" s="754"/>
      <c r="L273" s="754"/>
      <c r="M273" s="754"/>
      <c r="N273" s="480" t="s">
        <v>118</v>
      </c>
      <c r="O273" s="481"/>
      <c r="P273" s="755">
        <v>0.04</v>
      </c>
      <c r="Q273" s="755"/>
      <c r="R273" s="756">
        <v>37.800000000000004</v>
      </c>
      <c r="S273" s="756"/>
      <c r="T273" s="756"/>
      <c r="U273" s="756">
        <v>1.51</v>
      </c>
      <c r="V273" s="756"/>
      <c r="W273" s="481"/>
      <c r="X273" s="756">
        <v>1.52</v>
      </c>
      <c r="Y273" s="756"/>
      <c r="Z273" s="756"/>
    </row>
    <row r="274" spans="1:26" s="168" customFormat="1">
      <c r="A274" s="466"/>
      <c r="B274" s="737" t="str">
        <f t="shared" si="79"/>
        <v>IMPRIMANTE</v>
      </c>
      <c r="C274" s="738"/>
      <c r="D274" s="484" t="str">
        <f t="shared" si="80"/>
        <v>gln</v>
      </c>
      <c r="E274" s="478">
        <f t="shared" si="81"/>
        <v>458.0206</v>
      </c>
      <c r="F274" s="458">
        <f t="shared" si="82"/>
        <v>19</v>
      </c>
      <c r="G274" s="458">
        <f t="shared" si="83"/>
        <v>8702.39</v>
      </c>
      <c r="H274" s="446"/>
      <c r="I274" s="187"/>
      <c r="J274" s="754" t="s">
        <v>579</v>
      </c>
      <c r="K274" s="754"/>
      <c r="L274" s="754"/>
      <c r="M274" s="754"/>
      <c r="N274" s="480" t="s">
        <v>118</v>
      </c>
      <c r="O274" s="481"/>
      <c r="P274" s="755">
        <v>458.0206</v>
      </c>
      <c r="Q274" s="755"/>
      <c r="R274" s="756">
        <v>19</v>
      </c>
      <c r="S274" s="756"/>
      <c r="T274" s="756"/>
      <c r="U274" s="756">
        <v>8702.39</v>
      </c>
      <c r="V274" s="756"/>
      <c r="W274" s="481"/>
      <c r="X274" s="756">
        <v>8702.39</v>
      </c>
      <c r="Y274" s="756"/>
      <c r="Z274" s="756"/>
    </row>
    <row r="275" spans="1:26" s="168" customFormat="1">
      <c r="A275" s="466"/>
      <c r="B275" s="737" t="str">
        <f t="shared" si="79"/>
        <v>WINCHA</v>
      </c>
      <c r="C275" s="738"/>
      <c r="D275" s="484" t="str">
        <f t="shared" si="80"/>
        <v>und</v>
      </c>
      <c r="E275" s="478">
        <f t="shared" si="81"/>
        <v>8.8058000000000014</v>
      </c>
      <c r="F275" s="458">
        <f t="shared" si="82"/>
        <v>50</v>
      </c>
      <c r="G275" s="458">
        <f t="shared" si="83"/>
        <v>440.29</v>
      </c>
      <c r="H275" s="446"/>
      <c r="I275" s="187"/>
      <c r="J275" s="754" t="s">
        <v>580</v>
      </c>
      <c r="K275" s="754"/>
      <c r="L275" s="754"/>
      <c r="M275" s="754"/>
      <c r="N275" s="480" t="s">
        <v>117</v>
      </c>
      <c r="O275" s="481"/>
      <c r="P275" s="755">
        <v>8.8058000000000014</v>
      </c>
      <c r="Q275" s="755"/>
      <c r="R275" s="756">
        <v>50</v>
      </c>
      <c r="S275" s="756"/>
      <c r="T275" s="756"/>
      <c r="U275" s="756">
        <v>440.29</v>
      </c>
      <c r="V275" s="756"/>
      <c r="W275" s="481"/>
      <c r="X275" s="756">
        <v>440.29</v>
      </c>
      <c r="Y275" s="756"/>
      <c r="Z275" s="756"/>
    </row>
    <row r="276" spans="1:26" s="168" customFormat="1" ht="13.5" customHeight="1">
      <c r="A276" s="466"/>
      <c r="B276" s="737" t="str">
        <f t="shared" si="79"/>
        <v>ACIDO MURIATICO</v>
      </c>
      <c r="C276" s="738"/>
      <c r="D276" s="484" t="str">
        <f t="shared" si="80"/>
        <v>lt</v>
      </c>
      <c r="E276" s="478">
        <f t="shared" si="81"/>
        <v>6.9276</v>
      </c>
      <c r="F276" s="458">
        <f t="shared" si="82"/>
        <v>4</v>
      </c>
      <c r="G276" s="458">
        <f t="shared" si="83"/>
        <v>27.71</v>
      </c>
      <c r="H276" s="446"/>
      <c r="I276" s="187"/>
      <c r="J276" s="754" t="s">
        <v>581</v>
      </c>
      <c r="K276" s="754"/>
      <c r="L276" s="754"/>
      <c r="M276" s="754"/>
      <c r="N276" s="480" t="s">
        <v>832</v>
      </c>
      <c r="O276" s="481"/>
      <c r="P276" s="755">
        <v>6.9276</v>
      </c>
      <c r="Q276" s="755"/>
      <c r="R276" s="756">
        <v>4</v>
      </c>
      <c r="S276" s="756"/>
      <c r="T276" s="756"/>
      <c r="U276" s="756">
        <v>27.71</v>
      </c>
      <c r="V276" s="756"/>
      <c r="W276" s="481"/>
      <c r="X276" s="756">
        <v>23.09</v>
      </c>
      <c r="Y276" s="756"/>
      <c r="Z276" s="756"/>
    </row>
    <row r="277" spans="1:26" s="168" customFormat="1" ht="13.5" customHeight="1">
      <c r="A277" s="466"/>
      <c r="B277" s="737" t="str">
        <f t="shared" si="79"/>
        <v>ROTURA DE BRIQUETAS</v>
      </c>
      <c r="C277" s="738"/>
      <c r="D277" s="484" t="str">
        <f t="shared" si="80"/>
        <v>und</v>
      </c>
      <c r="E277" s="478">
        <f t="shared" si="81"/>
        <v>100</v>
      </c>
      <c r="F277" s="458">
        <f t="shared" si="82"/>
        <v>30</v>
      </c>
      <c r="G277" s="458">
        <f t="shared" si="83"/>
        <v>3000</v>
      </c>
      <c r="H277" s="446"/>
      <c r="I277" s="187"/>
      <c r="J277" s="754" t="s">
        <v>582</v>
      </c>
      <c r="K277" s="754"/>
      <c r="L277" s="754"/>
      <c r="M277" s="754"/>
      <c r="N277" s="480" t="s">
        <v>117</v>
      </c>
      <c r="O277" s="481"/>
      <c r="P277" s="755">
        <v>100</v>
      </c>
      <c r="Q277" s="755"/>
      <c r="R277" s="756">
        <v>30</v>
      </c>
      <c r="S277" s="756"/>
      <c r="T277" s="756"/>
      <c r="U277" s="756">
        <v>3000</v>
      </c>
      <c r="V277" s="756"/>
      <c r="W277" s="481"/>
      <c r="X277" s="756">
        <v>3000</v>
      </c>
      <c r="Y277" s="756"/>
      <c r="Z277" s="756"/>
    </row>
    <row r="278" spans="1:26" s="168" customFormat="1" ht="13.5" customHeight="1">
      <c r="A278" s="466"/>
      <c r="B278" s="737" t="str">
        <f t="shared" si="79"/>
        <v>CAJA DE REGISTRO DE 50X50X60 CM CON TAPA DE CONCRETO PARA COMUNICACIONES</v>
      </c>
      <c r="C278" s="738"/>
      <c r="D278" s="484" t="str">
        <f t="shared" si="80"/>
        <v>und</v>
      </c>
      <c r="E278" s="478">
        <f t="shared" si="81"/>
        <v>12</v>
      </c>
      <c r="F278" s="458">
        <f t="shared" si="82"/>
        <v>45</v>
      </c>
      <c r="G278" s="458">
        <f t="shared" si="83"/>
        <v>540</v>
      </c>
      <c r="H278" s="446"/>
      <c r="I278" s="187"/>
      <c r="J278" s="753" t="s">
        <v>583</v>
      </c>
      <c r="K278" s="753"/>
      <c r="L278" s="753"/>
      <c r="M278" s="753"/>
      <c r="N278" s="480" t="s">
        <v>117</v>
      </c>
      <c r="O278" s="481"/>
      <c r="P278" s="755">
        <v>12</v>
      </c>
      <c r="Q278" s="755"/>
      <c r="R278" s="756">
        <v>45</v>
      </c>
      <c r="S278" s="756"/>
      <c r="T278" s="756"/>
      <c r="U278" s="756">
        <v>540</v>
      </c>
      <c r="V278" s="756"/>
      <c r="W278" s="481"/>
      <c r="X278" s="756">
        <v>540</v>
      </c>
      <c r="Y278" s="756"/>
      <c r="Z278" s="756"/>
    </row>
    <row r="279" spans="1:26" s="168" customFormat="1" ht="13.5" customHeight="1">
      <c r="A279" s="466"/>
      <c r="B279" s="737" t="str">
        <f t="shared" si="79"/>
        <v>GASOLINA 90 OCTANOS</v>
      </c>
      <c r="C279" s="738"/>
      <c r="D279" s="484" t="str">
        <f t="shared" si="80"/>
        <v>gln</v>
      </c>
      <c r="E279" s="478">
        <f t="shared" si="81"/>
        <v>299.90270000000004</v>
      </c>
      <c r="F279" s="458">
        <f t="shared" si="82"/>
        <v>13</v>
      </c>
      <c r="G279" s="458">
        <f t="shared" si="83"/>
        <v>3898.7400000000002</v>
      </c>
      <c r="H279" s="446"/>
      <c r="I279" s="187"/>
      <c r="J279" s="754" t="s">
        <v>584</v>
      </c>
      <c r="K279" s="754"/>
      <c r="L279" s="754"/>
      <c r="M279" s="754"/>
      <c r="N279" s="480" t="s">
        <v>118</v>
      </c>
      <c r="O279" s="481"/>
      <c r="P279" s="755">
        <v>299.90270000000004</v>
      </c>
      <c r="Q279" s="755"/>
      <c r="R279" s="756">
        <v>13</v>
      </c>
      <c r="S279" s="756"/>
      <c r="T279" s="756"/>
      <c r="U279" s="756">
        <v>3898.7400000000002</v>
      </c>
      <c r="V279" s="756"/>
      <c r="W279" s="481"/>
      <c r="X279" s="756">
        <v>3898.75</v>
      </c>
      <c r="Y279" s="756"/>
      <c r="Z279" s="756"/>
    </row>
    <row r="280" spans="1:26" s="168" customFormat="1" ht="13.5" customHeight="1">
      <c r="A280" s="466"/>
      <c r="B280" s="737" t="str">
        <f t="shared" si="79"/>
        <v>HORMIGON (PUESTO EN OBRA)</v>
      </c>
      <c r="C280" s="738"/>
      <c r="D280" s="484" t="str">
        <f t="shared" si="80"/>
        <v>m3</v>
      </c>
      <c r="E280" s="478">
        <f t="shared" si="81"/>
        <v>786.5684</v>
      </c>
      <c r="F280" s="458">
        <f t="shared" si="82"/>
        <v>55</v>
      </c>
      <c r="G280" s="458">
        <f t="shared" si="83"/>
        <v>43261.26</v>
      </c>
      <c r="H280" s="446"/>
      <c r="I280" s="187"/>
      <c r="J280" s="754" t="s">
        <v>585</v>
      </c>
      <c r="K280" s="754"/>
      <c r="L280" s="754"/>
      <c r="M280" s="754"/>
      <c r="N280" s="480" t="s">
        <v>828</v>
      </c>
      <c r="O280" s="481"/>
      <c r="P280" s="755">
        <v>786.5684</v>
      </c>
      <c r="Q280" s="755"/>
      <c r="R280" s="756">
        <v>55</v>
      </c>
      <c r="S280" s="756"/>
      <c r="T280" s="756"/>
      <c r="U280" s="756">
        <v>43261.26</v>
      </c>
      <c r="V280" s="756"/>
      <c r="W280" s="481"/>
      <c r="X280" s="756">
        <v>43261.270000000004</v>
      </c>
      <c r="Y280" s="756"/>
      <c r="Z280" s="756"/>
    </row>
    <row r="281" spans="1:26" s="168" customFormat="1" ht="13.5" customHeight="1">
      <c r="A281" s="466"/>
      <c r="B281" s="737" t="str">
        <f t="shared" si="79"/>
        <v>SERVICIO DE CERTIFICACION DE PUNTO DE RED CAT6A</v>
      </c>
      <c r="C281" s="738"/>
      <c r="D281" s="484" t="str">
        <f t="shared" si="80"/>
        <v>GLB</v>
      </c>
      <c r="E281" s="478">
        <f t="shared" si="81"/>
        <v>36</v>
      </c>
      <c r="F281" s="458">
        <f t="shared" si="82"/>
        <v>40.08</v>
      </c>
      <c r="G281" s="458">
        <f t="shared" si="83"/>
        <v>1442.88</v>
      </c>
      <c r="H281" s="446"/>
      <c r="I281" s="187"/>
      <c r="J281" s="753" t="s">
        <v>586</v>
      </c>
      <c r="K281" s="753"/>
      <c r="L281" s="753"/>
      <c r="M281" s="753"/>
      <c r="N281" s="480" t="s">
        <v>9</v>
      </c>
      <c r="O281" s="481"/>
      <c r="P281" s="755">
        <v>36</v>
      </c>
      <c r="Q281" s="755"/>
      <c r="R281" s="756">
        <v>40.08</v>
      </c>
      <c r="S281" s="756"/>
      <c r="T281" s="756"/>
      <c r="U281" s="756">
        <v>1442.88</v>
      </c>
      <c r="V281" s="756"/>
      <c r="W281" s="481"/>
      <c r="X281" s="756">
        <v>1442.88</v>
      </c>
      <c r="Y281" s="756"/>
      <c r="Z281" s="756"/>
    </row>
    <row r="282" spans="1:26" s="168" customFormat="1" ht="13.5" customHeight="1">
      <c r="A282" s="466"/>
      <c r="B282" s="737" t="str">
        <f t="shared" ref="B282:B288" si="84">+J282</f>
        <v>SC SERVICIO DE INSTALACION, CONFIGURACION, PUESTA EN MARCHA Y CAPACITACIÓN DEL SISTEMA DE CCTV</v>
      </c>
      <c r="C282" s="738"/>
      <c r="D282" s="484" t="str">
        <f t="shared" ref="D282:D288" si="85">+N282</f>
        <v>GLB</v>
      </c>
      <c r="E282" s="478">
        <f t="shared" ref="E282:E288" si="86">+P282</f>
        <v>1</v>
      </c>
      <c r="F282" s="458">
        <f t="shared" ref="F282:F288" si="87">+R282</f>
        <v>1500</v>
      </c>
      <c r="G282" s="458">
        <f t="shared" ref="G282:G288" si="88">+U282</f>
        <v>1500</v>
      </c>
      <c r="H282" s="446"/>
      <c r="I282" s="187"/>
      <c r="J282" s="753" t="s">
        <v>587</v>
      </c>
      <c r="K282" s="753"/>
      <c r="L282" s="753"/>
      <c r="M282" s="753"/>
      <c r="N282" s="480" t="s">
        <v>9</v>
      </c>
      <c r="O282" s="481"/>
      <c r="P282" s="755">
        <v>1</v>
      </c>
      <c r="Q282" s="755"/>
      <c r="R282" s="756">
        <v>1500</v>
      </c>
      <c r="S282" s="756"/>
      <c r="T282" s="756"/>
      <c r="U282" s="756">
        <v>1500</v>
      </c>
      <c r="V282" s="756"/>
      <c r="W282" s="481"/>
      <c r="X282" s="756">
        <v>1500</v>
      </c>
      <c r="Y282" s="756"/>
      <c r="Z282" s="756"/>
    </row>
    <row r="283" spans="1:26" s="168" customFormat="1" ht="13.5" customHeight="1">
      <c r="A283" s="466"/>
      <c r="B283" s="737" t="str">
        <f t="shared" si="84"/>
        <v>SC SERVICIO DE INSTALACION, CONFIGURACION, PUESTA EN MARCHA Y CAPACITACION DEL MARCHA Y CAPACITACIÓN DEL SISTEMA DE CCTV</v>
      </c>
      <c r="C283" s="738"/>
      <c r="D283" s="484" t="str">
        <f t="shared" si="85"/>
        <v>und</v>
      </c>
      <c r="E283" s="478">
        <f t="shared" si="86"/>
        <v>1</v>
      </c>
      <c r="F283" s="458">
        <f t="shared" si="87"/>
        <v>1500</v>
      </c>
      <c r="G283" s="458">
        <f t="shared" si="88"/>
        <v>1500</v>
      </c>
      <c r="H283" s="446"/>
      <c r="I283" s="187"/>
      <c r="J283" s="753" t="s">
        <v>588</v>
      </c>
      <c r="K283" s="753"/>
      <c r="L283" s="753"/>
      <c r="M283" s="753"/>
      <c r="N283" s="480" t="s">
        <v>117</v>
      </c>
      <c r="O283" s="481"/>
      <c r="P283" s="755">
        <v>1</v>
      </c>
      <c r="Q283" s="755"/>
      <c r="R283" s="756">
        <v>1500</v>
      </c>
      <c r="S283" s="756"/>
      <c r="T283" s="756"/>
      <c r="U283" s="756">
        <v>1500</v>
      </c>
      <c r="V283" s="756"/>
      <c r="W283" s="481"/>
      <c r="X283" s="756">
        <v>1500</v>
      </c>
      <c r="Y283" s="756"/>
      <c r="Z283" s="756"/>
    </row>
    <row r="284" spans="1:26" s="168" customFormat="1" ht="13.5" customHeight="1">
      <c r="A284" s="466"/>
      <c r="B284" s="737" t="str">
        <f t="shared" si="84"/>
        <v>SC SERVICIO DE INSTALACIÓN Y PUESTA EN OPERACIÓN DEL SERVIDOR DE APLICACIONES</v>
      </c>
      <c r="C284" s="738"/>
      <c r="D284" s="484" t="str">
        <f t="shared" si="85"/>
        <v>und</v>
      </c>
      <c r="E284" s="478">
        <f t="shared" si="86"/>
        <v>1</v>
      </c>
      <c r="F284" s="458">
        <f t="shared" si="87"/>
        <v>1500</v>
      </c>
      <c r="G284" s="458">
        <f t="shared" si="88"/>
        <v>1500</v>
      </c>
      <c r="H284" s="446"/>
      <c r="I284" s="187"/>
      <c r="J284" s="753" t="s">
        <v>589</v>
      </c>
      <c r="K284" s="753"/>
      <c r="L284" s="753"/>
      <c r="M284" s="753"/>
      <c r="N284" s="480" t="s">
        <v>117</v>
      </c>
      <c r="O284" s="481"/>
      <c r="P284" s="755">
        <v>1</v>
      </c>
      <c r="Q284" s="755"/>
      <c r="R284" s="756">
        <v>1500</v>
      </c>
      <c r="S284" s="756"/>
      <c r="T284" s="756"/>
      <c r="U284" s="756">
        <v>1500</v>
      </c>
      <c r="V284" s="756"/>
      <c r="W284" s="481"/>
      <c r="X284" s="756">
        <v>1500</v>
      </c>
      <c r="Y284" s="756"/>
      <c r="Z284" s="756"/>
    </row>
    <row r="285" spans="1:26" s="168" customFormat="1" ht="13.5" customHeight="1">
      <c r="A285" s="466"/>
      <c r="B285" s="737" t="str">
        <f t="shared" si="84"/>
        <v>FIREWALL ADMINISTRABLE, 5 LAN GBE, 1 WAN, 1 DMZ, 1 PUERTO CONSOLA, 2 USB, IPS, AV.</v>
      </c>
      <c r="C285" s="738"/>
      <c r="D285" s="484" t="str">
        <f t="shared" si="85"/>
        <v>und</v>
      </c>
      <c r="E285" s="478">
        <f t="shared" si="86"/>
        <v>1</v>
      </c>
      <c r="F285" s="458">
        <f t="shared" si="87"/>
        <v>1730</v>
      </c>
      <c r="G285" s="458">
        <f t="shared" si="88"/>
        <v>1730</v>
      </c>
      <c r="H285" s="446"/>
      <c r="I285" s="187"/>
      <c r="J285" s="753" t="s">
        <v>590</v>
      </c>
      <c r="K285" s="753"/>
      <c r="L285" s="753"/>
      <c r="M285" s="753"/>
      <c r="N285" s="480" t="s">
        <v>117</v>
      </c>
      <c r="O285" s="481"/>
      <c r="P285" s="755">
        <v>1</v>
      </c>
      <c r="Q285" s="755"/>
      <c r="R285" s="756">
        <v>1730</v>
      </c>
      <c r="S285" s="756"/>
      <c r="T285" s="756"/>
      <c r="U285" s="756">
        <v>1730</v>
      </c>
      <c r="V285" s="756"/>
      <c r="W285" s="481"/>
      <c r="X285" s="756">
        <v>1730</v>
      </c>
      <c r="Y285" s="756"/>
      <c r="Z285" s="756"/>
    </row>
    <row r="286" spans="1:26" s="168" customFormat="1" ht="13.5" customHeight="1">
      <c r="A286" s="466"/>
      <c r="B286" s="737" t="str">
        <f t="shared" si="84"/>
        <v>SERVICIO DE INSTALACION Y PUESTA EN OPERACION DEL SISTEMA DE CONECTIVIDAD Y SEGURIDAD INFORMATICA</v>
      </c>
      <c r="C286" s="738"/>
      <c r="D286" s="484" t="str">
        <f t="shared" si="85"/>
        <v>und</v>
      </c>
      <c r="E286" s="478">
        <f t="shared" si="86"/>
        <v>1</v>
      </c>
      <c r="F286" s="458">
        <f t="shared" si="87"/>
        <v>1500</v>
      </c>
      <c r="G286" s="458">
        <f t="shared" si="88"/>
        <v>1500</v>
      </c>
      <c r="H286" s="446"/>
      <c r="I286" s="187"/>
      <c r="J286" s="753" t="s">
        <v>591</v>
      </c>
      <c r="K286" s="753"/>
      <c r="L286" s="753"/>
      <c r="M286" s="753"/>
      <c r="N286" s="480" t="s">
        <v>117</v>
      </c>
      <c r="O286" s="481"/>
      <c r="P286" s="755">
        <v>1</v>
      </c>
      <c r="Q286" s="755"/>
      <c r="R286" s="756">
        <v>1500</v>
      </c>
      <c r="S286" s="756"/>
      <c r="T286" s="756"/>
      <c r="U286" s="756">
        <v>1500</v>
      </c>
      <c r="V286" s="756"/>
      <c r="W286" s="481"/>
      <c r="X286" s="756">
        <v>1500</v>
      </c>
      <c r="Y286" s="756"/>
      <c r="Z286" s="756"/>
    </row>
    <row r="287" spans="1:26" s="168" customFormat="1" ht="13.5" customHeight="1">
      <c r="A287" s="466"/>
      <c r="B287" s="737" t="str">
        <f t="shared" si="84"/>
        <v>SC MONITOREO DE LA CALIDAD DE AIRE</v>
      </c>
      <c r="C287" s="738"/>
      <c r="D287" s="484" t="str">
        <f t="shared" si="85"/>
        <v>SERV</v>
      </c>
      <c r="E287" s="478">
        <f t="shared" si="86"/>
        <v>1</v>
      </c>
      <c r="F287" s="458">
        <f t="shared" si="87"/>
        <v>1500</v>
      </c>
      <c r="G287" s="458">
        <f t="shared" si="88"/>
        <v>1500</v>
      </c>
      <c r="H287" s="446"/>
      <c r="I287" s="187"/>
      <c r="J287" s="754" t="s">
        <v>592</v>
      </c>
      <c r="K287" s="754"/>
      <c r="L287" s="754"/>
      <c r="M287" s="754"/>
      <c r="N287" s="480" t="s">
        <v>833</v>
      </c>
      <c r="O287" s="481"/>
      <c r="P287" s="755">
        <v>1</v>
      </c>
      <c r="Q287" s="755"/>
      <c r="R287" s="756">
        <v>1500</v>
      </c>
      <c r="S287" s="756"/>
      <c r="T287" s="756"/>
      <c r="U287" s="756">
        <v>1500</v>
      </c>
      <c r="V287" s="756"/>
      <c r="W287" s="481"/>
      <c r="X287" s="756">
        <v>1500</v>
      </c>
      <c r="Y287" s="756"/>
      <c r="Z287" s="756"/>
    </row>
    <row r="288" spans="1:26" s="168" customFormat="1" ht="13.5" customHeight="1">
      <c r="A288" s="466"/>
      <c r="B288" s="737" t="str">
        <f t="shared" si="84"/>
        <v>SC MONITOREO DE LA CALIDAD DE AGUA</v>
      </c>
      <c r="C288" s="738"/>
      <c r="D288" s="484" t="str">
        <f t="shared" si="85"/>
        <v>SERV</v>
      </c>
      <c r="E288" s="478">
        <f t="shared" si="86"/>
        <v>1</v>
      </c>
      <c r="F288" s="458">
        <f t="shared" si="87"/>
        <v>1500</v>
      </c>
      <c r="G288" s="458">
        <f t="shared" si="88"/>
        <v>1500</v>
      </c>
      <c r="H288" s="446"/>
      <c r="I288" s="187"/>
      <c r="J288" s="754" t="s">
        <v>593</v>
      </c>
      <c r="K288" s="754"/>
      <c r="L288" s="754"/>
      <c r="M288" s="754"/>
      <c r="N288" s="480" t="s">
        <v>833</v>
      </c>
      <c r="O288" s="481"/>
      <c r="P288" s="755">
        <v>1</v>
      </c>
      <c r="Q288" s="755"/>
      <c r="R288" s="756">
        <v>1500</v>
      </c>
      <c r="S288" s="756"/>
      <c r="T288" s="756"/>
      <c r="U288" s="756">
        <v>1500</v>
      </c>
      <c r="V288" s="756"/>
      <c r="W288" s="481"/>
      <c r="X288" s="756">
        <v>1500</v>
      </c>
      <c r="Y288" s="756"/>
      <c r="Z288" s="756"/>
    </row>
    <row r="289" spans="1:26" s="168" customFormat="1" ht="13.5" customHeight="1">
      <c r="A289" s="466"/>
      <c r="B289" s="737" t="str">
        <f t="shared" ref="B289:B302" si="89">+J289</f>
        <v>SC MONITOREO DE LA CALIDAD DEL SUELO</v>
      </c>
      <c r="C289" s="738"/>
      <c r="D289" s="484" t="str">
        <f t="shared" ref="D289:D302" si="90">+N289</f>
        <v>SERV</v>
      </c>
      <c r="E289" s="478">
        <f t="shared" ref="E289:E302" si="91">+P289</f>
        <v>1</v>
      </c>
      <c r="F289" s="458">
        <f t="shared" ref="F289:F302" si="92">+R289</f>
        <v>1500</v>
      </c>
      <c r="G289" s="458">
        <f t="shared" ref="G289:G302" si="93">+U289</f>
        <v>1500</v>
      </c>
      <c r="H289" s="446"/>
      <c r="I289" s="187"/>
      <c r="J289" s="754" t="s">
        <v>594</v>
      </c>
      <c r="K289" s="754"/>
      <c r="L289" s="754"/>
      <c r="M289" s="754"/>
      <c r="N289" s="480" t="s">
        <v>833</v>
      </c>
      <c r="O289" s="481"/>
      <c r="P289" s="755">
        <v>1</v>
      </c>
      <c r="Q289" s="755"/>
      <c r="R289" s="756">
        <v>1500</v>
      </c>
      <c r="S289" s="756"/>
      <c r="T289" s="756"/>
      <c r="U289" s="756">
        <v>1500</v>
      </c>
      <c r="V289" s="756"/>
      <c r="W289" s="481"/>
      <c r="X289" s="756">
        <v>1500</v>
      </c>
      <c r="Y289" s="756"/>
      <c r="Z289" s="756"/>
    </row>
    <row r="290" spans="1:26" s="168" customFormat="1" ht="13.5" customHeight="1">
      <c r="A290" s="466"/>
      <c r="B290" s="737" t="str">
        <f t="shared" si="89"/>
        <v>SC MONITOREO DE RESIDUOS</v>
      </c>
      <c r="C290" s="738"/>
      <c r="D290" s="484" t="str">
        <f t="shared" si="90"/>
        <v>SERV</v>
      </c>
      <c r="E290" s="478">
        <f t="shared" si="91"/>
        <v>1</v>
      </c>
      <c r="F290" s="458">
        <f t="shared" si="92"/>
        <v>1500</v>
      </c>
      <c r="G290" s="458">
        <f t="shared" si="93"/>
        <v>1500</v>
      </c>
      <c r="H290" s="446"/>
      <c r="I290" s="187"/>
      <c r="J290" s="754" t="s">
        <v>595</v>
      </c>
      <c r="K290" s="754"/>
      <c r="L290" s="754"/>
      <c r="M290" s="754"/>
      <c r="N290" s="480" t="s">
        <v>833</v>
      </c>
      <c r="O290" s="481"/>
      <c r="P290" s="755">
        <v>1</v>
      </c>
      <c r="Q290" s="755"/>
      <c r="R290" s="756">
        <v>1500</v>
      </c>
      <c r="S290" s="756"/>
      <c r="T290" s="756"/>
      <c r="U290" s="756">
        <v>1500</v>
      </c>
      <c r="V290" s="756"/>
      <c r="W290" s="481"/>
      <c r="X290" s="756">
        <v>1500</v>
      </c>
      <c r="Y290" s="756"/>
      <c r="Z290" s="756"/>
    </row>
    <row r="291" spans="1:26" s="168" customFormat="1" ht="13.5" customHeight="1">
      <c r="A291" s="466"/>
      <c r="B291" s="737" t="str">
        <f t="shared" si="89"/>
        <v>SC GESTOR SOCIAL</v>
      </c>
      <c r="C291" s="738"/>
      <c r="D291" s="484" t="str">
        <f t="shared" si="90"/>
        <v>SERV</v>
      </c>
      <c r="E291" s="478">
        <f t="shared" si="91"/>
        <v>1</v>
      </c>
      <c r="F291" s="458">
        <f t="shared" si="92"/>
        <v>5000</v>
      </c>
      <c r="G291" s="458">
        <f t="shared" si="93"/>
        <v>5000</v>
      </c>
      <c r="H291" s="446"/>
      <c r="I291" s="187"/>
      <c r="J291" s="754" t="s">
        <v>596</v>
      </c>
      <c r="K291" s="754"/>
      <c r="L291" s="754"/>
      <c r="M291" s="754"/>
      <c r="N291" s="480" t="s">
        <v>833</v>
      </c>
      <c r="O291" s="481"/>
      <c r="P291" s="755">
        <v>1</v>
      </c>
      <c r="Q291" s="755"/>
      <c r="R291" s="756">
        <v>5000</v>
      </c>
      <c r="S291" s="756"/>
      <c r="T291" s="756"/>
      <c r="U291" s="756">
        <v>5000</v>
      </c>
      <c r="V291" s="756"/>
      <c r="W291" s="481"/>
      <c r="X291" s="756">
        <v>5000</v>
      </c>
      <c r="Y291" s="756"/>
      <c r="Z291" s="756"/>
    </row>
    <row r="292" spans="1:26" s="168" customFormat="1" ht="13.5" customHeight="1">
      <c r="A292" s="466"/>
      <c r="B292" s="737" t="str">
        <f t="shared" si="89"/>
        <v>SC CHARLAS DE EDUCACION AMBIENTAL</v>
      </c>
      <c r="C292" s="738"/>
      <c r="D292" s="484" t="str">
        <f t="shared" si="90"/>
        <v>SERV</v>
      </c>
      <c r="E292" s="478">
        <f t="shared" si="91"/>
        <v>1</v>
      </c>
      <c r="F292" s="458">
        <f t="shared" si="92"/>
        <v>2500</v>
      </c>
      <c r="G292" s="458">
        <f t="shared" si="93"/>
        <v>2500</v>
      </c>
      <c r="H292" s="446"/>
      <c r="I292" s="187"/>
      <c r="J292" s="754" t="s">
        <v>597</v>
      </c>
      <c r="K292" s="754"/>
      <c r="L292" s="754"/>
      <c r="M292" s="754"/>
      <c r="N292" s="480" t="s">
        <v>833</v>
      </c>
      <c r="O292" s="481"/>
      <c r="P292" s="755">
        <v>1</v>
      </c>
      <c r="Q292" s="755"/>
      <c r="R292" s="756">
        <v>2500</v>
      </c>
      <c r="S292" s="756"/>
      <c r="T292" s="756"/>
      <c r="U292" s="756">
        <v>2500</v>
      </c>
      <c r="V292" s="756"/>
      <c r="W292" s="481"/>
      <c r="X292" s="756">
        <v>2500</v>
      </c>
      <c r="Y292" s="756"/>
      <c r="Z292" s="756"/>
    </row>
    <row r="293" spans="1:26" s="168" customFormat="1" ht="13.5" customHeight="1">
      <c r="A293" s="466"/>
      <c r="B293" s="737" t="str">
        <f t="shared" si="89"/>
        <v>SC CHARLAS DE CAPACITACION AMBIENTAL A TRABAJADORES</v>
      </c>
      <c r="C293" s="738"/>
      <c r="D293" s="484" t="str">
        <f t="shared" si="90"/>
        <v>SERV</v>
      </c>
      <c r="E293" s="478">
        <f t="shared" si="91"/>
        <v>1</v>
      </c>
      <c r="F293" s="458">
        <f t="shared" si="92"/>
        <v>1500</v>
      </c>
      <c r="G293" s="458">
        <f t="shared" si="93"/>
        <v>1500</v>
      </c>
      <c r="H293" s="446"/>
      <c r="I293" s="187"/>
      <c r="J293" s="753" t="s">
        <v>598</v>
      </c>
      <c r="K293" s="753"/>
      <c r="L293" s="753"/>
      <c r="M293" s="753"/>
      <c r="N293" s="480" t="s">
        <v>833</v>
      </c>
      <c r="O293" s="481"/>
      <c r="P293" s="755">
        <v>1</v>
      </c>
      <c r="Q293" s="755"/>
      <c r="R293" s="756">
        <v>1500</v>
      </c>
      <c r="S293" s="756"/>
      <c r="T293" s="756"/>
      <c r="U293" s="756">
        <v>1500</v>
      </c>
      <c r="V293" s="756"/>
      <c r="W293" s="481"/>
      <c r="X293" s="756">
        <v>1500</v>
      </c>
      <c r="Y293" s="756"/>
      <c r="Z293" s="756"/>
    </row>
    <row r="294" spans="1:26" s="168" customFormat="1" ht="13.5" customHeight="1">
      <c r="A294" s="466"/>
      <c r="B294" s="737" t="str">
        <f t="shared" si="89"/>
        <v>LIJA PARA ELEMENTOS METALICOS</v>
      </c>
      <c r="C294" s="738"/>
      <c r="D294" s="484" t="str">
        <f t="shared" si="90"/>
        <v>hja</v>
      </c>
      <c r="E294" s="478">
        <f t="shared" si="91"/>
        <v>4.47</v>
      </c>
      <c r="F294" s="458">
        <f t="shared" si="92"/>
        <v>1.5</v>
      </c>
      <c r="G294" s="458">
        <f t="shared" si="93"/>
        <v>6.71</v>
      </c>
      <c r="H294" s="446"/>
      <c r="I294" s="187"/>
      <c r="J294" s="754" t="s">
        <v>599</v>
      </c>
      <c r="K294" s="754"/>
      <c r="L294" s="754"/>
      <c r="M294" s="754"/>
      <c r="N294" s="480" t="s">
        <v>834</v>
      </c>
      <c r="O294" s="481"/>
      <c r="P294" s="755">
        <v>4.47</v>
      </c>
      <c r="Q294" s="755"/>
      <c r="R294" s="756">
        <v>1.5</v>
      </c>
      <c r="S294" s="756"/>
      <c r="T294" s="756"/>
      <c r="U294" s="756">
        <v>6.71</v>
      </c>
      <c r="V294" s="756"/>
      <c r="W294" s="481"/>
      <c r="X294" s="756">
        <v>6.71</v>
      </c>
      <c r="Y294" s="756"/>
      <c r="Z294" s="756"/>
    </row>
    <row r="295" spans="1:26" s="168" customFormat="1">
      <c r="A295" s="466"/>
      <c r="B295" s="737" t="str">
        <f t="shared" si="89"/>
        <v>HOJA DE SIERRA</v>
      </c>
      <c r="C295" s="738"/>
      <c r="D295" s="484" t="str">
        <f t="shared" si="90"/>
        <v>pza</v>
      </c>
      <c r="E295" s="478">
        <f t="shared" si="91"/>
        <v>11.557</v>
      </c>
      <c r="F295" s="458">
        <f t="shared" si="92"/>
        <v>10</v>
      </c>
      <c r="G295" s="458">
        <f t="shared" si="93"/>
        <v>115.57000000000001</v>
      </c>
      <c r="H295" s="446"/>
      <c r="I295" s="187"/>
      <c r="J295" s="754" t="s">
        <v>600</v>
      </c>
      <c r="K295" s="754"/>
      <c r="L295" s="754"/>
      <c r="M295" s="754"/>
      <c r="N295" s="480" t="s">
        <v>110</v>
      </c>
      <c r="O295" s="481"/>
      <c r="P295" s="755">
        <v>11.557</v>
      </c>
      <c r="Q295" s="755"/>
      <c r="R295" s="756">
        <v>10</v>
      </c>
      <c r="S295" s="756"/>
      <c r="T295" s="756"/>
      <c r="U295" s="756">
        <v>115.57000000000001</v>
      </c>
      <c r="V295" s="756"/>
      <c r="W295" s="481"/>
      <c r="X295" s="756">
        <v>115.57000000000001</v>
      </c>
      <c r="Y295" s="756"/>
      <c r="Z295" s="756"/>
    </row>
    <row r="296" spans="1:26" s="168" customFormat="1">
      <c r="A296" s="466"/>
      <c r="B296" s="737" t="str">
        <f t="shared" si="89"/>
        <v>LIJA PARA MADERA</v>
      </c>
      <c r="C296" s="738"/>
      <c r="D296" s="484" t="str">
        <f t="shared" si="90"/>
        <v>und</v>
      </c>
      <c r="E296" s="478">
        <f t="shared" si="91"/>
        <v>992.40480000000002</v>
      </c>
      <c r="F296" s="458">
        <f t="shared" si="92"/>
        <v>1</v>
      </c>
      <c r="G296" s="458">
        <f t="shared" si="93"/>
        <v>992.4</v>
      </c>
      <c r="H296" s="446"/>
      <c r="I296" s="187"/>
      <c r="J296" s="754" t="s">
        <v>601</v>
      </c>
      <c r="K296" s="754"/>
      <c r="L296" s="754"/>
      <c r="M296" s="754"/>
      <c r="N296" s="480" t="s">
        <v>117</v>
      </c>
      <c r="O296" s="481"/>
      <c r="P296" s="755">
        <v>992.40480000000002</v>
      </c>
      <c r="Q296" s="755"/>
      <c r="R296" s="756">
        <v>1</v>
      </c>
      <c r="S296" s="756"/>
      <c r="T296" s="756"/>
      <c r="U296" s="756">
        <v>992.4</v>
      </c>
      <c r="V296" s="756"/>
      <c r="W296" s="481"/>
      <c r="X296" s="756">
        <v>992.41</v>
      </c>
      <c r="Y296" s="756"/>
      <c r="Z296" s="756"/>
    </row>
    <row r="297" spans="1:26" s="168" customFormat="1">
      <c r="A297" s="466"/>
      <c r="B297" s="737" t="str">
        <f t="shared" si="89"/>
        <v>CUERDA DE NYLON</v>
      </c>
      <c r="C297" s="738"/>
      <c r="D297" s="484" t="str">
        <f t="shared" si="90"/>
        <v>m</v>
      </c>
      <c r="E297" s="478">
        <f t="shared" si="91"/>
        <v>18.05</v>
      </c>
      <c r="F297" s="458">
        <f t="shared" si="92"/>
        <v>1.5</v>
      </c>
      <c r="G297" s="458">
        <f t="shared" si="93"/>
        <v>27.080000000000002</v>
      </c>
      <c r="H297" s="446"/>
      <c r="I297" s="187"/>
      <c r="J297" s="754" t="s">
        <v>602</v>
      </c>
      <c r="K297" s="754"/>
      <c r="L297" s="754"/>
      <c r="M297" s="754"/>
      <c r="N297" s="480" t="s">
        <v>827</v>
      </c>
      <c r="O297" s="481"/>
      <c r="P297" s="755">
        <v>18.05</v>
      </c>
      <c r="Q297" s="755"/>
      <c r="R297" s="756">
        <v>1.5</v>
      </c>
      <c r="S297" s="756"/>
      <c r="T297" s="756"/>
      <c r="U297" s="756">
        <v>27.080000000000002</v>
      </c>
      <c r="V297" s="756"/>
      <c r="W297" s="481"/>
      <c r="X297" s="756">
        <v>27.080000000000002</v>
      </c>
      <c r="Y297" s="756"/>
      <c r="Z297" s="756"/>
    </row>
    <row r="298" spans="1:26" s="168" customFormat="1">
      <c r="A298" s="466"/>
      <c r="B298" s="737" t="str">
        <f t="shared" si="89"/>
        <v>LIJA PARA FIERRO</v>
      </c>
      <c r="C298" s="738"/>
      <c r="D298" s="484" t="str">
        <f t="shared" si="90"/>
        <v>und</v>
      </c>
      <c r="E298" s="478">
        <f t="shared" si="91"/>
        <v>10.5</v>
      </c>
      <c r="F298" s="458">
        <f t="shared" si="92"/>
        <v>1</v>
      </c>
      <c r="G298" s="458">
        <f t="shared" si="93"/>
        <v>10.5</v>
      </c>
      <c r="H298" s="446"/>
      <c r="I298" s="187"/>
      <c r="J298" s="754" t="s">
        <v>603</v>
      </c>
      <c r="K298" s="754"/>
      <c r="L298" s="754"/>
      <c r="M298" s="754"/>
      <c r="N298" s="480" t="s">
        <v>117</v>
      </c>
      <c r="O298" s="481"/>
      <c r="P298" s="755">
        <v>10.5</v>
      </c>
      <c r="Q298" s="755"/>
      <c r="R298" s="756">
        <v>1</v>
      </c>
      <c r="S298" s="756"/>
      <c r="T298" s="756"/>
      <c r="U298" s="756">
        <v>10.5</v>
      </c>
      <c r="V298" s="756"/>
      <c r="W298" s="481"/>
      <c r="X298" s="756">
        <v>10.5</v>
      </c>
      <c r="Y298" s="756"/>
      <c r="Z298" s="756"/>
    </row>
    <row r="299" spans="1:26" s="168" customFormat="1">
      <c r="A299" s="466"/>
      <c r="B299" s="737" t="str">
        <f t="shared" si="89"/>
        <v>AGUA</v>
      </c>
      <c r="C299" s="738"/>
      <c r="D299" s="484" t="str">
        <f t="shared" si="90"/>
        <v>m3</v>
      </c>
      <c r="E299" s="478">
        <f t="shared" si="91"/>
        <v>1281.0088000000001</v>
      </c>
      <c r="F299" s="458">
        <f t="shared" si="92"/>
        <v>1</v>
      </c>
      <c r="G299" s="458">
        <f t="shared" si="93"/>
        <v>1281.01</v>
      </c>
      <c r="H299" s="446"/>
      <c r="I299" s="187"/>
      <c r="J299" s="754" t="s">
        <v>604</v>
      </c>
      <c r="K299" s="754"/>
      <c r="L299" s="754"/>
      <c r="M299" s="754"/>
      <c r="N299" s="480" t="s">
        <v>828</v>
      </c>
      <c r="O299" s="481"/>
      <c r="P299" s="755">
        <v>1281.0088000000001</v>
      </c>
      <c r="Q299" s="755"/>
      <c r="R299" s="756">
        <v>1</v>
      </c>
      <c r="S299" s="756"/>
      <c r="T299" s="756"/>
      <c r="U299" s="756">
        <v>1281.01</v>
      </c>
      <c r="V299" s="756"/>
      <c r="W299" s="481"/>
      <c r="X299" s="756">
        <v>1298.6100000000001</v>
      </c>
      <c r="Y299" s="756"/>
      <c r="Z299" s="756"/>
    </row>
    <row r="300" spans="1:26" s="168" customFormat="1" ht="13.5" customHeight="1">
      <c r="A300" s="466"/>
      <c r="B300" s="737" t="str">
        <f t="shared" si="89"/>
        <v>TRAPO INDUSTRIAL</v>
      </c>
      <c r="C300" s="738"/>
      <c r="D300" s="484" t="str">
        <f t="shared" si="90"/>
        <v>kg</v>
      </c>
      <c r="E300" s="478">
        <f t="shared" si="91"/>
        <v>11.545999999999999</v>
      </c>
      <c r="F300" s="458">
        <f t="shared" si="92"/>
        <v>5.4</v>
      </c>
      <c r="G300" s="458">
        <f t="shared" si="93"/>
        <v>62.35</v>
      </c>
      <c r="H300" s="446"/>
      <c r="I300" s="187"/>
      <c r="J300" s="754" t="s">
        <v>605</v>
      </c>
      <c r="K300" s="754"/>
      <c r="L300" s="754"/>
      <c r="M300" s="754"/>
      <c r="N300" s="480" t="s">
        <v>109</v>
      </c>
      <c r="O300" s="481"/>
      <c r="P300" s="755">
        <v>11.545999999999999</v>
      </c>
      <c r="Q300" s="755"/>
      <c r="R300" s="756">
        <v>5.4</v>
      </c>
      <c r="S300" s="756"/>
      <c r="T300" s="756"/>
      <c r="U300" s="756">
        <v>62.35</v>
      </c>
      <c r="V300" s="756"/>
      <c r="W300" s="481"/>
      <c r="X300" s="756">
        <v>69.28</v>
      </c>
      <c r="Y300" s="756"/>
      <c r="Z300" s="756"/>
    </row>
    <row r="301" spans="1:26" s="168" customFormat="1" ht="13.5" customHeight="1">
      <c r="A301" s="466"/>
      <c r="B301" s="737" t="str">
        <f t="shared" si="89"/>
        <v>CONTENEDOR DE RESIDUOS SOLIDOS - 50L</v>
      </c>
      <c r="C301" s="738"/>
      <c r="D301" s="484" t="str">
        <f t="shared" si="90"/>
        <v>und</v>
      </c>
      <c r="E301" s="478">
        <f t="shared" si="91"/>
        <v>6</v>
      </c>
      <c r="F301" s="458">
        <f t="shared" si="92"/>
        <v>60</v>
      </c>
      <c r="G301" s="458">
        <f t="shared" si="93"/>
        <v>360</v>
      </c>
      <c r="H301" s="446"/>
      <c r="I301" s="187"/>
      <c r="J301" s="754" t="s">
        <v>606</v>
      </c>
      <c r="K301" s="754"/>
      <c r="L301" s="754"/>
      <c r="M301" s="754"/>
      <c r="N301" s="480" t="s">
        <v>117</v>
      </c>
      <c r="O301" s="481"/>
      <c r="P301" s="755">
        <v>6</v>
      </c>
      <c r="Q301" s="755"/>
      <c r="R301" s="756">
        <v>60</v>
      </c>
      <c r="S301" s="756"/>
      <c r="T301" s="756"/>
      <c r="U301" s="756">
        <v>360</v>
      </c>
      <c r="V301" s="756"/>
      <c r="W301" s="481"/>
      <c r="X301" s="756">
        <v>360</v>
      </c>
      <c r="Y301" s="756"/>
      <c r="Z301" s="756"/>
    </row>
    <row r="302" spans="1:26" s="168" customFormat="1" ht="13.5" customHeight="1">
      <c r="A302" s="466"/>
      <c r="B302" s="737" t="str">
        <f t="shared" si="89"/>
        <v>TRANSPORTE</v>
      </c>
      <c r="C302" s="738"/>
      <c r="D302" s="484" t="str">
        <f t="shared" si="90"/>
        <v>und</v>
      </c>
      <c r="E302" s="478">
        <f t="shared" si="91"/>
        <v>1</v>
      </c>
      <c r="F302" s="458">
        <f t="shared" si="92"/>
        <v>200</v>
      </c>
      <c r="G302" s="458">
        <f t="shared" si="93"/>
        <v>200</v>
      </c>
      <c r="H302" s="446"/>
      <c r="I302" s="187"/>
      <c r="J302" s="754" t="s">
        <v>607</v>
      </c>
      <c r="K302" s="754"/>
      <c r="L302" s="754"/>
      <c r="M302" s="754"/>
      <c r="N302" s="480" t="s">
        <v>117</v>
      </c>
      <c r="O302" s="481"/>
      <c r="P302" s="755">
        <v>1</v>
      </c>
      <c r="Q302" s="755"/>
      <c r="R302" s="756">
        <v>200</v>
      </c>
      <c r="S302" s="756"/>
      <c r="T302" s="756"/>
      <c r="U302" s="756">
        <v>200</v>
      </c>
      <c r="V302" s="756"/>
      <c r="W302" s="481"/>
      <c r="X302" s="756">
        <v>200</v>
      </c>
      <c r="Y302" s="756"/>
      <c r="Z302" s="756"/>
    </row>
    <row r="303" spans="1:26" s="168" customFormat="1" ht="13.5" customHeight="1">
      <c r="A303" s="466"/>
      <c r="B303" s="737" t="str">
        <f t="shared" ref="B303:B313" si="94">+J303</f>
        <v>TELEFONO OPERADOR- PROGRAMADOR PARA CENTRAL TELEFONICA</v>
      </c>
      <c r="C303" s="738"/>
      <c r="D303" s="484" t="str">
        <f t="shared" ref="D303:D313" si="95">+N303</f>
        <v>und</v>
      </c>
      <c r="E303" s="478">
        <f t="shared" ref="E303:E313" si="96">+P303</f>
        <v>1</v>
      </c>
      <c r="F303" s="458">
        <f t="shared" ref="F303:F313" si="97">+R303</f>
        <v>220</v>
      </c>
      <c r="G303" s="458">
        <f t="shared" ref="G303:G313" si="98">+U303</f>
        <v>220</v>
      </c>
      <c r="H303" s="446"/>
      <c r="I303" s="187"/>
      <c r="J303" s="753" t="s">
        <v>608</v>
      </c>
      <c r="K303" s="753"/>
      <c r="L303" s="753"/>
      <c r="M303" s="753"/>
      <c r="N303" s="480" t="s">
        <v>117</v>
      </c>
      <c r="O303" s="481"/>
      <c r="P303" s="755">
        <v>1</v>
      </c>
      <c r="Q303" s="755"/>
      <c r="R303" s="756">
        <v>220</v>
      </c>
      <c r="S303" s="756"/>
      <c r="T303" s="756"/>
      <c r="U303" s="756">
        <v>220</v>
      </c>
      <c r="V303" s="756"/>
      <c r="W303" s="481"/>
      <c r="X303" s="756">
        <v>220</v>
      </c>
      <c r="Y303" s="756"/>
      <c r="Z303" s="756"/>
    </row>
    <row r="304" spans="1:26" s="168" customFormat="1">
      <c r="A304" s="466"/>
      <c r="B304" s="737" t="str">
        <f t="shared" si="94"/>
        <v>TELEFONO IP</v>
      </c>
      <c r="C304" s="738"/>
      <c r="D304" s="484" t="str">
        <f t="shared" si="95"/>
        <v>und</v>
      </c>
      <c r="E304" s="478">
        <f t="shared" si="96"/>
        <v>15</v>
      </c>
      <c r="F304" s="458">
        <f t="shared" si="97"/>
        <v>75</v>
      </c>
      <c r="G304" s="458">
        <f t="shared" si="98"/>
        <v>1125</v>
      </c>
      <c r="H304" s="446"/>
      <c r="I304" s="187"/>
      <c r="J304" s="754" t="s">
        <v>609</v>
      </c>
      <c r="K304" s="754"/>
      <c r="L304" s="754"/>
      <c r="M304" s="754"/>
      <c r="N304" s="480" t="s">
        <v>117</v>
      </c>
      <c r="O304" s="481"/>
      <c r="P304" s="755">
        <v>15</v>
      </c>
      <c r="Q304" s="755"/>
      <c r="R304" s="756">
        <v>75</v>
      </c>
      <c r="S304" s="756"/>
      <c r="T304" s="756"/>
      <c r="U304" s="756">
        <v>1125</v>
      </c>
      <c r="V304" s="756"/>
      <c r="W304" s="481"/>
      <c r="X304" s="756">
        <v>1125</v>
      </c>
      <c r="Y304" s="756"/>
      <c r="Z304" s="756"/>
    </row>
    <row r="305" spans="1:26" s="168" customFormat="1" ht="13.5" customHeight="1">
      <c r="A305" s="466"/>
      <c r="B305" s="737" t="str">
        <f t="shared" si="94"/>
        <v>CAMILLA</v>
      </c>
      <c r="C305" s="738"/>
      <c r="D305" s="484" t="str">
        <f t="shared" si="95"/>
        <v>pza</v>
      </c>
      <c r="E305" s="478">
        <f t="shared" si="96"/>
        <v>1</v>
      </c>
      <c r="F305" s="458">
        <f t="shared" si="97"/>
        <v>279</v>
      </c>
      <c r="G305" s="458">
        <f t="shared" si="98"/>
        <v>279</v>
      </c>
      <c r="H305" s="446"/>
      <c r="I305" s="187"/>
      <c r="J305" s="754" t="s">
        <v>610</v>
      </c>
      <c r="K305" s="754"/>
      <c r="L305" s="754"/>
      <c r="M305" s="754"/>
      <c r="N305" s="480" t="s">
        <v>110</v>
      </c>
      <c r="O305" s="481"/>
      <c r="P305" s="755">
        <v>1</v>
      </c>
      <c r="Q305" s="755"/>
      <c r="R305" s="756">
        <v>279</v>
      </c>
      <c r="S305" s="756"/>
      <c r="T305" s="756"/>
      <c r="U305" s="756">
        <v>279</v>
      </c>
      <c r="V305" s="756"/>
      <c r="W305" s="481"/>
      <c r="X305" s="756">
        <v>279</v>
      </c>
      <c r="Y305" s="756"/>
      <c r="Z305" s="756"/>
    </row>
    <row r="306" spans="1:26" s="168" customFormat="1" ht="13.5" customHeight="1">
      <c r="A306" s="466"/>
      <c r="B306" s="737" t="str">
        <f t="shared" si="94"/>
        <v>INSTALACION PROVISIONAL DE AGUA Y DESAGU</v>
      </c>
      <c r="C306" s="738"/>
      <c r="D306" s="484" t="str">
        <f t="shared" si="95"/>
        <v>GLB</v>
      </c>
      <c r="E306" s="478">
        <f t="shared" si="96"/>
        <v>1</v>
      </c>
      <c r="F306" s="458">
        <f t="shared" si="97"/>
        <v>500</v>
      </c>
      <c r="G306" s="458">
        <f t="shared" si="98"/>
        <v>500</v>
      </c>
      <c r="H306" s="446"/>
      <c r="I306" s="187"/>
      <c r="J306" s="753" t="s">
        <v>611</v>
      </c>
      <c r="K306" s="753"/>
      <c r="L306" s="753"/>
      <c r="M306" s="753"/>
      <c r="N306" s="480" t="s">
        <v>9</v>
      </c>
      <c r="O306" s="481"/>
      <c r="P306" s="755">
        <v>1</v>
      </c>
      <c r="Q306" s="755"/>
      <c r="R306" s="756">
        <v>500</v>
      </c>
      <c r="S306" s="756"/>
      <c r="T306" s="756"/>
      <c r="U306" s="756">
        <v>500</v>
      </c>
      <c r="V306" s="756"/>
      <c r="W306" s="481"/>
      <c r="X306" s="756">
        <v>500</v>
      </c>
      <c r="Y306" s="756"/>
      <c r="Z306" s="756"/>
    </row>
    <row r="307" spans="1:26" s="168" customFormat="1" ht="13.5" customHeight="1">
      <c r="A307" s="466"/>
      <c r="B307" s="737" t="str">
        <f t="shared" si="94"/>
        <v>BUZON DE ENERGIA DE C°A° DE 600 x 600 x 800 mm (INCLUYE TAPA)</v>
      </c>
      <c r="C307" s="738"/>
      <c r="D307" s="484" t="str">
        <f t="shared" si="95"/>
        <v>und</v>
      </c>
      <c r="E307" s="478">
        <f t="shared" si="96"/>
        <v>10</v>
      </c>
      <c r="F307" s="458">
        <f t="shared" si="97"/>
        <v>230</v>
      </c>
      <c r="G307" s="458">
        <f t="shared" si="98"/>
        <v>2300</v>
      </c>
      <c r="H307" s="446"/>
      <c r="I307" s="187"/>
      <c r="J307" s="753" t="s">
        <v>612</v>
      </c>
      <c r="K307" s="753"/>
      <c r="L307" s="753"/>
      <c r="M307" s="753"/>
      <c r="N307" s="480" t="s">
        <v>117</v>
      </c>
      <c r="O307" s="481"/>
      <c r="P307" s="755">
        <v>10</v>
      </c>
      <c r="Q307" s="755"/>
      <c r="R307" s="756">
        <v>230</v>
      </c>
      <c r="S307" s="756"/>
      <c r="T307" s="756"/>
      <c r="U307" s="756">
        <v>2300</v>
      </c>
      <c r="V307" s="756"/>
      <c r="W307" s="481"/>
      <c r="X307" s="756">
        <v>2300</v>
      </c>
      <c r="Y307" s="756"/>
      <c r="Z307" s="756"/>
    </row>
    <row r="308" spans="1:26" s="168" customFormat="1" ht="13.5" customHeight="1">
      <c r="A308" s="466"/>
      <c r="B308" s="737" t="str">
        <f t="shared" si="94"/>
        <v>PARLANTE DE PARED 20X20CM INC ACC.PARA EMPOTRAR</v>
      </c>
      <c r="C308" s="738"/>
      <c r="D308" s="484" t="str">
        <f t="shared" si="95"/>
        <v>und</v>
      </c>
      <c r="E308" s="478">
        <f t="shared" si="96"/>
        <v>15</v>
      </c>
      <c r="F308" s="458">
        <f t="shared" si="97"/>
        <v>239</v>
      </c>
      <c r="G308" s="458">
        <f t="shared" si="98"/>
        <v>3585</v>
      </c>
      <c r="H308" s="446"/>
      <c r="I308" s="187"/>
      <c r="J308" s="753" t="s">
        <v>613</v>
      </c>
      <c r="K308" s="753"/>
      <c r="L308" s="753"/>
      <c r="M308" s="753"/>
      <c r="N308" s="480" t="s">
        <v>117</v>
      </c>
      <c r="O308" s="481"/>
      <c r="P308" s="755">
        <v>15</v>
      </c>
      <c r="Q308" s="755"/>
      <c r="R308" s="756">
        <v>239</v>
      </c>
      <c r="S308" s="756"/>
      <c r="T308" s="756"/>
      <c r="U308" s="756">
        <v>3585</v>
      </c>
      <c r="V308" s="756"/>
      <c r="W308" s="481"/>
      <c r="X308" s="756">
        <v>3585</v>
      </c>
      <c r="Y308" s="756"/>
      <c r="Z308" s="756"/>
    </row>
    <row r="309" spans="1:26" s="168" customFormat="1" ht="13.5" customHeight="1">
      <c r="A309" s="466"/>
      <c r="B309" s="737" t="str">
        <f t="shared" si="94"/>
        <v>PARLANTE ACTIVO DE 1000W PORTATIL</v>
      </c>
      <c r="C309" s="738"/>
      <c r="D309" s="484" t="str">
        <f t="shared" si="95"/>
        <v>und</v>
      </c>
      <c r="E309" s="478">
        <f t="shared" si="96"/>
        <v>2</v>
      </c>
      <c r="F309" s="458">
        <f t="shared" si="97"/>
        <v>2500</v>
      </c>
      <c r="G309" s="458">
        <f t="shared" si="98"/>
        <v>5000</v>
      </c>
      <c r="H309" s="446"/>
      <c r="I309" s="187"/>
      <c r="J309" s="754" t="s">
        <v>614</v>
      </c>
      <c r="K309" s="754"/>
      <c r="L309" s="754"/>
      <c r="M309" s="754"/>
      <c r="N309" s="480" t="s">
        <v>117</v>
      </c>
      <c r="O309" s="481"/>
      <c r="P309" s="755">
        <v>2</v>
      </c>
      <c r="Q309" s="755"/>
      <c r="R309" s="756">
        <v>2500</v>
      </c>
      <c r="S309" s="756"/>
      <c r="T309" s="756"/>
      <c r="U309" s="756">
        <v>5000</v>
      </c>
      <c r="V309" s="756"/>
      <c r="W309" s="481"/>
      <c r="X309" s="756">
        <v>5000</v>
      </c>
      <c r="Y309" s="756"/>
      <c r="Z309" s="756"/>
    </row>
    <row r="310" spans="1:26" s="168" customFormat="1" ht="13.5" customHeight="1">
      <c r="A310" s="466"/>
      <c r="B310" s="737" t="str">
        <f t="shared" si="94"/>
        <v>CAMARA MINI DOMO INTERIOR, 2.0 MP, HD 720P, 2.8 MM, DÍA &amp; NOCHE</v>
      </c>
      <c r="C310" s="738"/>
      <c r="D310" s="484" t="str">
        <f t="shared" si="95"/>
        <v>und</v>
      </c>
      <c r="E310" s="478">
        <f t="shared" si="96"/>
        <v>1</v>
      </c>
      <c r="F310" s="458">
        <f t="shared" si="97"/>
        <v>800</v>
      </c>
      <c r="G310" s="458">
        <f t="shared" si="98"/>
        <v>800</v>
      </c>
      <c r="H310" s="446"/>
      <c r="I310" s="187"/>
      <c r="J310" s="753" t="s">
        <v>615</v>
      </c>
      <c r="K310" s="753"/>
      <c r="L310" s="753"/>
      <c r="M310" s="753"/>
      <c r="N310" s="480" t="s">
        <v>117</v>
      </c>
      <c r="O310" s="481"/>
      <c r="P310" s="755">
        <v>1</v>
      </c>
      <c r="Q310" s="755"/>
      <c r="R310" s="756">
        <v>800</v>
      </c>
      <c r="S310" s="756"/>
      <c r="T310" s="756"/>
      <c r="U310" s="756">
        <v>800</v>
      </c>
      <c r="V310" s="756"/>
      <c r="W310" s="481"/>
      <c r="X310" s="756">
        <v>800</v>
      </c>
      <c r="Y310" s="756"/>
      <c r="Z310" s="756"/>
    </row>
    <row r="311" spans="1:26" s="168" customFormat="1" ht="13.5" customHeight="1">
      <c r="A311" s="466"/>
      <c r="B311" s="737" t="str">
        <f t="shared" si="94"/>
        <v>CAMARA TIPO BALA EXTERIR, 2.0 MP, HD 720P, 2.8 MM, DÍA &amp; NOCHE</v>
      </c>
      <c r="C311" s="738"/>
      <c r="D311" s="484" t="str">
        <f t="shared" si="95"/>
        <v>und</v>
      </c>
      <c r="E311" s="478">
        <f t="shared" si="96"/>
        <v>6</v>
      </c>
      <c r="F311" s="458">
        <f t="shared" si="97"/>
        <v>800</v>
      </c>
      <c r="G311" s="458">
        <f t="shared" si="98"/>
        <v>4800</v>
      </c>
      <c r="H311" s="446"/>
      <c r="I311" s="187"/>
      <c r="J311" s="753" t="s">
        <v>616</v>
      </c>
      <c r="K311" s="753"/>
      <c r="L311" s="753"/>
      <c r="M311" s="753"/>
      <c r="N311" s="480" t="s">
        <v>117</v>
      </c>
      <c r="O311" s="481"/>
      <c r="P311" s="755">
        <v>6</v>
      </c>
      <c r="Q311" s="755"/>
      <c r="R311" s="756">
        <v>800</v>
      </c>
      <c r="S311" s="756"/>
      <c r="T311" s="756"/>
      <c r="U311" s="756">
        <v>4800</v>
      </c>
      <c r="V311" s="756"/>
      <c r="W311" s="481"/>
      <c r="X311" s="756">
        <v>4800</v>
      </c>
      <c r="Y311" s="756"/>
      <c r="Z311" s="756"/>
    </row>
    <row r="312" spans="1:26" s="168" customFormat="1" ht="13.5" customHeight="1">
      <c r="A312" s="466"/>
      <c r="B312" s="737" t="str">
        <f t="shared" si="94"/>
        <v>JOYSTICK IP - TECLADO PARA CÁMARAS PTZ</v>
      </c>
      <c r="C312" s="738"/>
      <c r="D312" s="484" t="str">
        <f t="shared" si="95"/>
        <v>und</v>
      </c>
      <c r="E312" s="478">
        <f t="shared" si="96"/>
        <v>1</v>
      </c>
      <c r="F312" s="458">
        <f t="shared" si="97"/>
        <v>1248.42</v>
      </c>
      <c r="G312" s="458">
        <f t="shared" si="98"/>
        <v>1248.42</v>
      </c>
      <c r="H312" s="446"/>
      <c r="I312" s="187"/>
      <c r="J312" s="753" t="s">
        <v>617</v>
      </c>
      <c r="K312" s="753"/>
      <c r="L312" s="753"/>
      <c r="M312" s="753"/>
      <c r="N312" s="480" t="s">
        <v>117</v>
      </c>
      <c r="O312" s="481"/>
      <c r="P312" s="755">
        <v>1</v>
      </c>
      <c r="Q312" s="755"/>
      <c r="R312" s="756">
        <v>1248.42</v>
      </c>
      <c r="S312" s="756"/>
      <c r="T312" s="756"/>
      <c r="U312" s="756">
        <v>1248.42</v>
      </c>
      <c r="V312" s="756"/>
      <c r="W312" s="481"/>
      <c r="X312" s="756">
        <v>1248.42</v>
      </c>
      <c r="Y312" s="756"/>
      <c r="Z312" s="756"/>
    </row>
    <row r="313" spans="1:26" s="168" customFormat="1" ht="13.5" customHeight="1">
      <c r="A313" s="466"/>
      <c r="B313" s="737" t="str">
        <f t="shared" si="94"/>
        <v>NVR 8CH, HASTA 8.0 MP, TASA BITS 200 MBPS, HDMI/VGA, 2 HDD, P2P, IVS</v>
      </c>
      <c r="C313" s="738"/>
      <c r="D313" s="484" t="str">
        <f t="shared" si="95"/>
        <v>und</v>
      </c>
      <c r="E313" s="478">
        <f t="shared" si="96"/>
        <v>1</v>
      </c>
      <c r="F313" s="458">
        <f t="shared" si="97"/>
        <v>885</v>
      </c>
      <c r="G313" s="458">
        <f t="shared" si="98"/>
        <v>885</v>
      </c>
      <c r="H313" s="446"/>
      <c r="I313" s="187"/>
      <c r="J313" s="753" t="s">
        <v>618</v>
      </c>
      <c r="K313" s="753"/>
      <c r="L313" s="753"/>
      <c r="M313" s="753"/>
      <c r="N313" s="480" t="s">
        <v>117</v>
      </c>
      <c r="O313" s="481"/>
      <c r="P313" s="755">
        <v>1</v>
      </c>
      <c r="Q313" s="755"/>
      <c r="R313" s="756">
        <v>885</v>
      </c>
      <c r="S313" s="756"/>
      <c r="T313" s="756"/>
      <c r="U313" s="756">
        <v>885</v>
      </c>
      <c r="V313" s="756"/>
      <c r="W313" s="481"/>
      <c r="X313" s="756">
        <v>885</v>
      </c>
      <c r="Y313" s="756"/>
      <c r="Z313" s="756"/>
    </row>
    <row r="314" spans="1:26" s="168" customFormat="1" ht="13.5" customHeight="1">
      <c r="A314" s="466"/>
      <c r="B314" s="737" t="str">
        <f t="shared" ref="B314:B323" si="99">+J314</f>
        <v>MONITOR PARA CCTV, 32", 1920X1080, VGA, HDMI, IP</v>
      </c>
      <c r="C314" s="738"/>
      <c r="D314" s="484" t="str">
        <f>+N314</f>
        <v>und</v>
      </c>
      <c r="E314" s="478">
        <f>+P314</f>
        <v>2</v>
      </c>
      <c r="F314" s="458">
        <f>+R314</f>
        <v>1500</v>
      </c>
      <c r="G314" s="458">
        <f>+U314</f>
        <v>3000</v>
      </c>
      <c r="H314" s="446"/>
      <c r="I314" s="187"/>
      <c r="J314" s="753" t="s">
        <v>619</v>
      </c>
      <c r="K314" s="753"/>
      <c r="L314" s="753"/>
      <c r="M314" s="753"/>
      <c r="N314" s="480" t="s">
        <v>117</v>
      </c>
      <c r="O314" s="481"/>
      <c r="P314" s="755">
        <v>2</v>
      </c>
      <c r="Q314" s="755"/>
      <c r="R314" s="756">
        <v>1500</v>
      </c>
      <c r="S314" s="756"/>
      <c r="T314" s="756"/>
      <c r="U314" s="756">
        <v>3000</v>
      </c>
      <c r="V314" s="756"/>
      <c r="W314" s="481"/>
      <c r="X314" s="756">
        <v>3000</v>
      </c>
      <c r="Y314" s="756"/>
      <c r="Z314" s="756"/>
    </row>
    <row r="315" spans="1:26" s="168" customFormat="1" ht="13.5" customHeight="1">
      <c r="A315" s="466"/>
      <c r="B315" s="737" t="str">
        <f t="shared" si="99"/>
        <v>SOPORTE TV  GIRATORIO</v>
      </c>
      <c r="C315" s="738"/>
      <c r="D315" s="484" t="str">
        <f>+N315</f>
        <v>und</v>
      </c>
      <c r="E315" s="478">
        <f>+P315</f>
        <v>2</v>
      </c>
      <c r="F315" s="458">
        <f>+R315</f>
        <v>101.19</v>
      </c>
      <c r="G315" s="458">
        <f>+U315</f>
        <v>202.38</v>
      </c>
      <c r="H315" s="446"/>
      <c r="I315" s="187"/>
      <c r="J315" s="754" t="s">
        <v>620</v>
      </c>
      <c r="K315" s="754"/>
      <c r="L315" s="754"/>
      <c r="M315" s="754"/>
      <c r="N315" s="480" t="s">
        <v>117</v>
      </c>
      <c r="O315" s="481"/>
      <c r="P315" s="755">
        <v>2</v>
      </c>
      <c r="Q315" s="755"/>
      <c r="R315" s="756">
        <v>101.19</v>
      </c>
      <c r="S315" s="756"/>
      <c r="T315" s="756"/>
      <c r="U315" s="756">
        <v>202.38</v>
      </c>
      <c r="V315" s="756"/>
      <c r="W315" s="481"/>
      <c r="X315" s="756">
        <v>202.38</v>
      </c>
      <c r="Y315" s="756"/>
      <c r="Z315" s="756"/>
    </row>
    <row r="316" spans="1:26" s="168" customFormat="1" ht="13.5" customHeight="1">
      <c r="A316" s="466"/>
      <c r="B316" s="737" t="str">
        <f t="shared" si="99"/>
        <v>SERVIDOR 4 NÚCLEOS, 4 SUBPROCESOS, CACHE 8MB, 3.0GHZ, RAM 8GB, HDD 1TB</v>
      </c>
      <c r="C316" s="738"/>
      <c r="D316" s="484" t="str">
        <f t="shared" ref="D316:D323" si="100">+N316</f>
        <v>und</v>
      </c>
      <c r="E316" s="478">
        <f t="shared" ref="E316:E323" si="101">+P316</f>
        <v>1</v>
      </c>
      <c r="F316" s="458">
        <f t="shared" ref="F316:F323" si="102">+R316</f>
        <v>4264</v>
      </c>
      <c r="G316" s="458">
        <f t="shared" ref="G316:G323" si="103">+U316</f>
        <v>4264</v>
      </c>
      <c r="H316" s="446"/>
      <c r="I316" s="187"/>
      <c r="J316" s="753" t="s">
        <v>621</v>
      </c>
      <c r="K316" s="753"/>
      <c r="L316" s="753"/>
      <c r="M316" s="753"/>
      <c r="N316" s="480" t="s">
        <v>117</v>
      </c>
      <c r="O316" s="481"/>
      <c r="P316" s="755">
        <v>1</v>
      </c>
      <c r="Q316" s="755"/>
      <c r="R316" s="756">
        <v>4264</v>
      </c>
      <c r="S316" s="756"/>
      <c r="T316" s="756"/>
      <c r="U316" s="756">
        <v>4264</v>
      </c>
      <c r="V316" s="756"/>
      <c r="W316" s="481"/>
      <c r="X316" s="756">
        <v>4264</v>
      </c>
      <c r="Y316" s="756"/>
      <c r="Z316" s="756"/>
    </row>
    <row r="317" spans="1:26" s="168" customFormat="1" ht="13.5" customHeight="1">
      <c r="A317" s="466"/>
      <c r="B317" s="737" t="str">
        <f t="shared" si="99"/>
        <v>SWITCH ADMINISTRABLE, 48 PUERTOS POE GIGABIT, 02 PUERTOS GIGABIT PARA FIBRA SFP</v>
      </c>
      <c r="C317" s="738"/>
      <c r="D317" s="484" t="str">
        <f t="shared" si="100"/>
        <v>und</v>
      </c>
      <c r="E317" s="478">
        <f t="shared" si="101"/>
        <v>1</v>
      </c>
      <c r="F317" s="458">
        <f t="shared" si="102"/>
        <v>3891.58</v>
      </c>
      <c r="G317" s="458">
        <f t="shared" si="103"/>
        <v>3891.58</v>
      </c>
      <c r="H317" s="446"/>
      <c r="I317" s="187"/>
      <c r="J317" s="753" t="s">
        <v>622</v>
      </c>
      <c r="K317" s="753"/>
      <c r="L317" s="753"/>
      <c r="M317" s="753"/>
      <c r="N317" s="480" t="s">
        <v>117</v>
      </c>
      <c r="O317" s="481"/>
      <c r="P317" s="755">
        <v>1</v>
      </c>
      <c r="Q317" s="755"/>
      <c r="R317" s="756">
        <v>3891.58</v>
      </c>
      <c r="S317" s="756"/>
      <c r="T317" s="756"/>
      <c r="U317" s="756">
        <v>3891.58</v>
      </c>
      <c r="V317" s="756"/>
      <c r="W317" s="481"/>
      <c r="X317" s="756">
        <v>3891.58</v>
      </c>
      <c r="Y317" s="756"/>
      <c r="Z317" s="756"/>
    </row>
    <row r="318" spans="1:26" s="168" customFormat="1" ht="13.5" customHeight="1">
      <c r="A318" s="466"/>
      <c r="B318" s="737" t="str">
        <f t="shared" si="99"/>
        <v>SWITCH ADMINISTRABLE, 48 PUERTOS GIGABIT, 02 PUERTOS GIGABIT PARA FIBRA SFP</v>
      </c>
      <c r="C318" s="738"/>
      <c r="D318" s="484" t="str">
        <f t="shared" si="100"/>
        <v>und</v>
      </c>
      <c r="E318" s="478">
        <f t="shared" si="101"/>
        <v>2</v>
      </c>
      <c r="F318" s="458">
        <f t="shared" si="102"/>
        <v>1991</v>
      </c>
      <c r="G318" s="458">
        <f t="shared" si="103"/>
        <v>3982</v>
      </c>
      <c r="H318" s="446"/>
      <c r="I318" s="187"/>
      <c r="J318" s="753" t="s">
        <v>623</v>
      </c>
      <c r="K318" s="753"/>
      <c r="L318" s="753"/>
      <c r="M318" s="753"/>
      <c r="N318" s="480" t="s">
        <v>117</v>
      </c>
      <c r="O318" s="481"/>
      <c r="P318" s="755">
        <v>2</v>
      </c>
      <c r="Q318" s="755"/>
      <c r="R318" s="756">
        <v>1991</v>
      </c>
      <c r="S318" s="756"/>
      <c r="T318" s="756"/>
      <c r="U318" s="756">
        <v>3982</v>
      </c>
      <c r="V318" s="756"/>
      <c r="W318" s="481"/>
      <c r="X318" s="756">
        <v>3982</v>
      </c>
      <c r="Y318" s="756"/>
      <c r="Z318" s="756"/>
    </row>
    <row r="319" spans="1:26" s="168" customFormat="1" ht="13.5" customHeight="1">
      <c r="A319" s="466"/>
      <c r="B319" s="737" t="str">
        <f t="shared" si="99"/>
        <v>AMPLIFICADOR DE SONIDO DE 2 OHM X400W</v>
      </c>
      <c r="C319" s="738"/>
      <c r="D319" s="484" t="str">
        <f t="shared" si="100"/>
        <v>und</v>
      </c>
      <c r="E319" s="478">
        <f t="shared" si="101"/>
        <v>1</v>
      </c>
      <c r="F319" s="458">
        <f t="shared" si="102"/>
        <v>1649</v>
      </c>
      <c r="G319" s="458">
        <f t="shared" si="103"/>
        <v>1649</v>
      </c>
      <c r="H319" s="446"/>
      <c r="I319" s="187"/>
      <c r="J319" s="754" t="s">
        <v>624</v>
      </c>
      <c r="K319" s="754"/>
      <c r="L319" s="754"/>
      <c r="M319" s="754"/>
      <c r="N319" s="480" t="s">
        <v>117</v>
      </c>
      <c r="O319" s="481"/>
      <c r="P319" s="755">
        <v>1</v>
      </c>
      <c r="Q319" s="755"/>
      <c r="R319" s="756">
        <v>1649</v>
      </c>
      <c r="S319" s="756"/>
      <c r="T319" s="756"/>
      <c r="U319" s="756">
        <v>1649</v>
      </c>
      <c r="V319" s="756"/>
      <c r="W319" s="481"/>
      <c r="X319" s="756">
        <v>1649</v>
      </c>
      <c r="Y319" s="756"/>
      <c r="Z319" s="756"/>
    </row>
    <row r="320" spans="1:26" s="168" customFormat="1" ht="13.5" customHeight="1">
      <c r="A320" s="466"/>
      <c r="B320" s="737" t="str">
        <f t="shared" si="99"/>
        <v>MICROFONO DE MESA</v>
      </c>
      <c r="C320" s="738"/>
      <c r="D320" s="484" t="str">
        <f t="shared" si="100"/>
        <v>und</v>
      </c>
      <c r="E320" s="478">
        <f t="shared" si="101"/>
        <v>1</v>
      </c>
      <c r="F320" s="458">
        <f t="shared" si="102"/>
        <v>135</v>
      </c>
      <c r="G320" s="458">
        <f t="shared" si="103"/>
        <v>135</v>
      </c>
      <c r="H320" s="446"/>
      <c r="I320" s="187"/>
      <c r="J320" s="754" t="s">
        <v>625</v>
      </c>
      <c r="K320" s="754"/>
      <c r="L320" s="754"/>
      <c r="M320" s="754"/>
      <c r="N320" s="480" t="s">
        <v>117</v>
      </c>
      <c r="O320" s="481"/>
      <c r="P320" s="755">
        <v>1</v>
      </c>
      <c r="Q320" s="755"/>
      <c r="R320" s="756">
        <v>135</v>
      </c>
      <c r="S320" s="756"/>
      <c r="T320" s="756"/>
      <c r="U320" s="756">
        <v>135</v>
      </c>
      <c r="V320" s="756"/>
      <c r="W320" s="481"/>
      <c r="X320" s="756">
        <v>135</v>
      </c>
      <c r="Y320" s="756"/>
      <c r="Z320" s="756"/>
    </row>
    <row r="321" spans="1:26" s="168" customFormat="1" ht="13.5" customHeight="1">
      <c r="A321" s="466"/>
      <c r="B321" s="737" t="str">
        <f t="shared" si="99"/>
        <v>CARTEL DE OBRA  INC.INSTALACION Y TRANSP</v>
      </c>
      <c r="C321" s="738"/>
      <c r="D321" s="484" t="str">
        <f t="shared" si="100"/>
        <v>GLB</v>
      </c>
      <c r="E321" s="478">
        <f t="shared" si="101"/>
        <v>1</v>
      </c>
      <c r="F321" s="458">
        <f t="shared" si="102"/>
        <v>850</v>
      </c>
      <c r="G321" s="458">
        <f t="shared" si="103"/>
        <v>850</v>
      </c>
      <c r="H321" s="446"/>
      <c r="I321" s="187"/>
      <c r="J321" s="753" t="s">
        <v>626</v>
      </c>
      <c r="K321" s="753"/>
      <c r="L321" s="753"/>
      <c r="M321" s="753"/>
      <c r="N321" s="480" t="s">
        <v>9</v>
      </c>
      <c r="O321" s="481"/>
      <c r="P321" s="755">
        <v>1</v>
      </c>
      <c r="Q321" s="755"/>
      <c r="R321" s="756">
        <v>850</v>
      </c>
      <c r="S321" s="756"/>
      <c r="T321" s="756"/>
      <c r="U321" s="756">
        <v>850</v>
      </c>
      <c r="V321" s="756"/>
      <c r="W321" s="481"/>
      <c r="X321" s="756">
        <v>850</v>
      </c>
      <c r="Y321" s="756"/>
      <c r="Z321" s="756"/>
    </row>
    <row r="322" spans="1:26" s="168" customFormat="1" ht="13.5" customHeight="1">
      <c r="A322" s="466"/>
      <c r="B322" s="737" t="str">
        <f t="shared" si="99"/>
        <v>PRUEBA HIDRAHULICA TUBERIA DE DASAGUE</v>
      </c>
      <c r="C322" s="738"/>
      <c r="D322" s="484" t="str">
        <f t="shared" si="100"/>
        <v>und</v>
      </c>
      <c r="E322" s="478">
        <f t="shared" si="101"/>
        <v>1</v>
      </c>
      <c r="F322" s="458">
        <f t="shared" si="102"/>
        <v>650</v>
      </c>
      <c r="G322" s="458">
        <f t="shared" si="103"/>
        <v>650</v>
      </c>
      <c r="H322" s="446"/>
      <c r="I322" s="187"/>
      <c r="J322" s="753" t="s">
        <v>627</v>
      </c>
      <c r="K322" s="753"/>
      <c r="L322" s="753"/>
      <c r="M322" s="753"/>
      <c r="N322" s="480" t="s">
        <v>117</v>
      </c>
      <c r="O322" s="481"/>
      <c r="P322" s="755">
        <v>1</v>
      </c>
      <c r="Q322" s="755"/>
      <c r="R322" s="756">
        <v>650</v>
      </c>
      <c r="S322" s="756"/>
      <c r="T322" s="756"/>
      <c r="U322" s="756">
        <v>650</v>
      </c>
      <c r="V322" s="756"/>
      <c r="W322" s="481"/>
      <c r="X322" s="756">
        <v>650</v>
      </c>
      <c r="Y322" s="756"/>
      <c r="Z322" s="756"/>
    </row>
    <row r="323" spans="1:26" s="168" customFormat="1" ht="13.5" customHeight="1">
      <c r="A323" s="466"/>
      <c r="B323" s="737" t="str">
        <f t="shared" si="99"/>
        <v>PRUEBA HIDRAHULICA TUBERIA DE AGUA FRIA</v>
      </c>
      <c r="C323" s="738"/>
      <c r="D323" s="484" t="str">
        <f t="shared" si="100"/>
        <v>und</v>
      </c>
      <c r="E323" s="478">
        <f t="shared" si="101"/>
        <v>1</v>
      </c>
      <c r="F323" s="458">
        <f t="shared" si="102"/>
        <v>650</v>
      </c>
      <c r="G323" s="458">
        <f t="shared" si="103"/>
        <v>650</v>
      </c>
      <c r="H323" s="446"/>
      <c r="I323" s="187"/>
      <c r="J323" s="753" t="s">
        <v>628</v>
      </c>
      <c r="K323" s="753"/>
      <c r="L323" s="753"/>
      <c r="M323" s="753"/>
      <c r="N323" s="480" t="s">
        <v>117</v>
      </c>
      <c r="O323" s="481"/>
      <c r="P323" s="755">
        <v>1</v>
      </c>
      <c r="Q323" s="755"/>
      <c r="R323" s="756">
        <v>650</v>
      </c>
      <c r="S323" s="756"/>
      <c r="T323" s="756"/>
      <c r="U323" s="756">
        <v>650</v>
      </c>
      <c r="V323" s="756"/>
      <c r="W323" s="481"/>
      <c r="X323" s="756">
        <v>650</v>
      </c>
      <c r="Y323" s="756"/>
      <c r="Z323" s="756"/>
    </row>
    <row r="324" spans="1:26" s="168" customFormat="1" ht="13.5" customHeight="1">
      <c r="A324" s="466"/>
      <c r="B324" s="737" t="str">
        <f t="shared" ref="B324:B333" si="104">+J324</f>
        <v>REJAS METALICA SEGUN DISEÑO</v>
      </c>
      <c r="C324" s="738"/>
      <c r="D324" s="484" t="str">
        <f t="shared" ref="D324:D333" si="105">+N324</f>
        <v>m2</v>
      </c>
      <c r="E324" s="478">
        <f t="shared" ref="E324:E333" si="106">+P324</f>
        <v>64.83</v>
      </c>
      <c r="F324" s="458">
        <f t="shared" ref="F324:F333" si="107">+R324</f>
        <v>150</v>
      </c>
      <c r="G324" s="458">
        <f t="shared" ref="G324:G333" si="108">+U324</f>
        <v>9724.5</v>
      </c>
      <c r="H324" s="446"/>
      <c r="I324" s="187"/>
      <c r="J324" s="754" t="s">
        <v>629</v>
      </c>
      <c r="K324" s="754"/>
      <c r="L324" s="754"/>
      <c r="M324" s="754"/>
      <c r="N324" s="480" t="s">
        <v>826</v>
      </c>
      <c r="O324" s="481"/>
      <c r="P324" s="755">
        <v>64.83</v>
      </c>
      <c r="Q324" s="755"/>
      <c r="R324" s="756">
        <v>150</v>
      </c>
      <c r="S324" s="756"/>
      <c r="T324" s="756"/>
      <c r="U324" s="756">
        <v>9724.5</v>
      </c>
      <c r="V324" s="756"/>
      <c r="W324" s="481"/>
      <c r="X324" s="756">
        <v>9724.5</v>
      </c>
      <c r="Y324" s="756"/>
      <c r="Z324" s="756"/>
    </row>
    <row r="325" spans="1:26" s="168" customFormat="1" ht="13.5" customHeight="1">
      <c r="A325" s="466"/>
      <c r="B325" s="737" t="str">
        <f t="shared" si="104"/>
        <v>ENSAYOS NO DESTRUCTIVOS</v>
      </c>
      <c r="C325" s="738"/>
      <c r="D325" s="484" t="str">
        <f t="shared" si="105"/>
        <v>GLB</v>
      </c>
      <c r="E325" s="478">
        <f t="shared" si="106"/>
        <v>4</v>
      </c>
      <c r="F325" s="458">
        <f t="shared" si="107"/>
        <v>650</v>
      </c>
      <c r="G325" s="458">
        <f t="shared" si="108"/>
        <v>2600</v>
      </c>
      <c r="H325" s="446"/>
      <c r="I325" s="187"/>
      <c r="J325" s="754" t="s">
        <v>630</v>
      </c>
      <c r="K325" s="754"/>
      <c r="L325" s="754"/>
      <c r="M325" s="754"/>
      <c r="N325" s="480" t="s">
        <v>9</v>
      </c>
      <c r="O325" s="481"/>
      <c r="P325" s="755">
        <v>4</v>
      </c>
      <c r="Q325" s="755"/>
      <c r="R325" s="756">
        <v>650</v>
      </c>
      <c r="S325" s="756"/>
      <c r="T325" s="756"/>
      <c r="U325" s="756">
        <v>2600</v>
      </c>
      <c r="V325" s="756"/>
      <c r="W325" s="481"/>
      <c r="X325" s="756">
        <v>2600</v>
      </c>
      <c r="Y325" s="756"/>
      <c r="Z325" s="756"/>
    </row>
    <row r="326" spans="1:26" s="168" customFormat="1" ht="13.5" customHeight="1">
      <c r="A326" s="466"/>
      <c r="B326" s="737" t="str">
        <f t="shared" si="104"/>
        <v>PROTECCION DE RECURSOS NATURALES</v>
      </c>
      <c r="C326" s="738"/>
      <c r="D326" s="484" t="str">
        <f t="shared" si="105"/>
        <v>GLB</v>
      </c>
      <c r="E326" s="478">
        <f t="shared" si="106"/>
        <v>1</v>
      </c>
      <c r="F326" s="458">
        <f t="shared" si="107"/>
        <v>847.46</v>
      </c>
      <c r="G326" s="458">
        <f t="shared" si="108"/>
        <v>847.46</v>
      </c>
      <c r="H326" s="446"/>
      <c r="I326" s="187"/>
      <c r="J326" s="754" t="s">
        <v>631</v>
      </c>
      <c r="K326" s="754"/>
      <c r="L326" s="754"/>
      <c r="M326" s="754"/>
      <c r="N326" s="480" t="s">
        <v>9</v>
      </c>
      <c r="O326" s="481"/>
      <c r="P326" s="755">
        <v>1</v>
      </c>
      <c r="Q326" s="755"/>
      <c r="R326" s="756">
        <v>847.46</v>
      </c>
      <c r="S326" s="756"/>
      <c r="T326" s="756"/>
      <c r="U326" s="756">
        <v>847.46</v>
      </c>
      <c r="V326" s="756"/>
      <c r="W326" s="481"/>
      <c r="X326" s="756">
        <v>847.46</v>
      </c>
      <c r="Y326" s="756"/>
      <c r="Z326" s="756"/>
    </row>
    <row r="327" spans="1:26" s="168" customFormat="1" ht="13.5" customHeight="1">
      <c r="A327" s="466"/>
      <c r="B327" s="737" t="str">
        <f t="shared" si="104"/>
        <v>TAPA METALICA PARA NICHO DE VALVULA PASO DE 25cm x 25 cm</v>
      </c>
      <c r="C327" s="738"/>
      <c r="D327" s="484" t="str">
        <f t="shared" si="105"/>
        <v>und</v>
      </c>
      <c r="E327" s="478">
        <f t="shared" si="106"/>
        <v>35</v>
      </c>
      <c r="F327" s="458">
        <f t="shared" si="107"/>
        <v>72</v>
      </c>
      <c r="G327" s="458">
        <f t="shared" si="108"/>
        <v>2520</v>
      </c>
      <c r="H327" s="446"/>
      <c r="I327" s="187"/>
      <c r="J327" s="753" t="s">
        <v>632</v>
      </c>
      <c r="K327" s="753"/>
      <c r="L327" s="753"/>
      <c r="M327" s="753"/>
      <c r="N327" s="480" t="s">
        <v>117</v>
      </c>
      <c r="O327" s="481"/>
      <c r="P327" s="755">
        <v>35</v>
      </c>
      <c r="Q327" s="755"/>
      <c r="R327" s="756">
        <v>72</v>
      </c>
      <c r="S327" s="756"/>
      <c r="T327" s="756"/>
      <c r="U327" s="756">
        <v>2520</v>
      </c>
      <c r="V327" s="756"/>
      <c r="W327" s="481"/>
      <c r="X327" s="756">
        <v>2520</v>
      </c>
      <c r="Y327" s="756"/>
      <c r="Z327" s="756"/>
    </row>
    <row r="328" spans="1:26" s="168" customFormat="1" ht="13.5" customHeight="1">
      <c r="A328" s="466"/>
      <c r="B328" s="737" t="str">
        <f t="shared" si="104"/>
        <v>TAPA METALICA  0.65X0.65M PARA TANQUE CISTERNA Y ELEVADO</v>
      </c>
      <c r="C328" s="738"/>
      <c r="D328" s="484" t="str">
        <f t="shared" si="105"/>
        <v>und</v>
      </c>
      <c r="E328" s="478">
        <f t="shared" si="106"/>
        <v>2</v>
      </c>
      <c r="F328" s="458">
        <f t="shared" si="107"/>
        <v>150</v>
      </c>
      <c r="G328" s="458">
        <f t="shared" si="108"/>
        <v>300</v>
      </c>
      <c r="H328" s="446"/>
      <c r="I328" s="187"/>
      <c r="J328" s="753" t="s">
        <v>633</v>
      </c>
      <c r="K328" s="753"/>
      <c r="L328" s="753"/>
      <c r="M328" s="753"/>
      <c r="N328" s="480" t="s">
        <v>117</v>
      </c>
      <c r="O328" s="481"/>
      <c r="P328" s="755">
        <v>2</v>
      </c>
      <c r="Q328" s="755"/>
      <c r="R328" s="756">
        <v>150</v>
      </c>
      <c r="S328" s="756"/>
      <c r="T328" s="756"/>
      <c r="U328" s="756">
        <v>300</v>
      </c>
      <c r="V328" s="756"/>
      <c r="W328" s="481"/>
      <c r="X328" s="756">
        <v>300</v>
      </c>
      <c r="Y328" s="756"/>
      <c r="Z328" s="756"/>
    </row>
    <row r="329" spans="1:26" s="168" customFormat="1" ht="13.5" customHeight="1">
      <c r="A329" s="466"/>
      <c r="B329" s="737" t="str">
        <f t="shared" si="104"/>
        <v>CONTRAZOC. DE LOS. SANIT.CLARO DE 10X20 CM</v>
      </c>
      <c r="C329" s="738"/>
      <c r="D329" s="484" t="str">
        <f t="shared" si="105"/>
        <v>m</v>
      </c>
      <c r="E329" s="478">
        <f t="shared" si="106"/>
        <v>123.88950000000001</v>
      </c>
      <c r="F329" s="458">
        <f t="shared" si="107"/>
        <v>0.54</v>
      </c>
      <c r="G329" s="458">
        <f t="shared" si="108"/>
        <v>66.900000000000006</v>
      </c>
      <c r="H329" s="446"/>
      <c r="I329" s="187"/>
      <c r="J329" s="753" t="s">
        <v>634</v>
      </c>
      <c r="K329" s="753"/>
      <c r="L329" s="753"/>
      <c r="M329" s="753"/>
      <c r="N329" s="480" t="s">
        <v>827</v>
      </c>
      <c r="O329" s="481"/>
      <c r="P329" s="755">
        <v>123.88950000000001</v>
      </c>
      <c r="Q329" s="755"/>
      <c r="R329" s="756">
        <v>0.54</v>
      </c>
      <c r="S329" s="756"/>
      <c r="T329" s="756"/>
      <c r="U329" s="756">
        <v>66.900000000000006</v>
      </c>
      <c r="V329" s="756"/>
      <c r="W329" s="481"/>
      <c r="X329" s="756">
        <v>67.25</v>
      </c>
      <c r="Y329" s="756"/>
      <c r="Z329" s="756"/>
    </row>
    <row r="330" spans="1:26" s="168" customFormat="1" ht="13.5" customHeight="1">
      <c r="A330" s="466"/>
      <c r="B330" s="737" t="str">
        <f t="shared" si="104"/>
        <v>LOSA DE CONCRETO F´C=140 KG/CM2, e=5cm</v>
      </c>
      <c r="C330" s="738"/>
      <c r="D330" s="484" t="str">
        <f t="shared" si="105"/>
        <v>m2</v>
      </c>
      <c r="E330" s="478">
        <f t="shared" si="106"/>
        <v>9</v>
      </c>
      <c r="F330" s="458">
        <f t="shared" si="107"/>
        <v>70</v>
      </c>
      <c r="G330" s="458">
        <f t="shared" si="108"/>
        <v>630</v>
      </c>
      <c r="H330" s="446"/>
      <c r="I330" s="187"/>
      <c r="J330" s="753" t="s">
        <v>635</v>
      </c>
      <c r="K330" s="753"/>
      <c r="L330" s="753"/>
      <c r="M330" s="753"/>
      <c r="N330" s="480" t="s">
        <v>826</v>
      </c>
      <c r="O330" s="481"/>
      <c r="P330" s="755">
        <v>9</v>
      </c>
      <c r="Q330" s="755"/>
      <c r="R330" s="756">
        <v>70</v>
      </c>
      <c r="S330" s="756"/>
      <c r="T330" s="756"/>
      <c r="U330" s="756">
        <v>630</v>
      </c>
      <c r="V330" s="756"/>
      <c r="W330" s="481"/>
      <c r="X330" s="756">
        <v>630</v>
      </c>
      <c r="Y330" s="756"/>
      <c r="Z330" s="756"/>
    </row>
    <row r="331" spans="1:26" s="168" customFormat="1" ht="13.5" customHeight="1">
      <c r="A331" s="466"/>
      <c r="B331" s="737" t="str">
        <f t="shared" si="104"/>
        <v>CRUCETA DE 3MM.</v>
      </c>
      <c r="C331" s="738"/>
      <c r="D331" s="484" t="str">
        <f t="shared" si="105"/>
        <v>und</v>
      </c>
      <c r="E331" s="478">
        <f t="shared" si="106"/>
        <v>251.04</v>
      </c>
      <c r="F331" s="458">
        <f t="shared" si="107"/>
        <v>0.1</v>
      </c>
      <c r="G331" s="458">
        <f t="shared" si="108"/>
        <v>25.1</v>
      </c>
      <c r="H331" s="446"/>
      <c r="I331" s="187"/>
      <c r="J331" s="754" t="s">
        <v>636</v>
      </c>
      <c r="K331" s="754"/>
      <c r="L331" s="754"/>
      <c r="M331" s="754"/>
      <c r="N331" s="480" t="s">
        <v>117</v>
      </c>
      <c r="O331" s="481"/>
      <c r="P331" s="755">
        <v>251.04</v>
      </c>
      <c r="Q331" s="755"/>
      <c r="R331" s="756">
        <v>0.1</v>
      </c>
      <c r="S331" s="756"/>
      <c r="T331" s="756"/>
      <c r="U331" s="756">
        <v>25.1</v>
      </c>
      <c r="V331" s="756"/>
      <c r="W331" s="481"/>
      <c r="X331" s="756">
        <v>25.1</v>
      </c>
      <c r="Y331" s="756"/>
      <c r="Z331" s="756"/>
    </row>
    <row r="332" spans="1:26" s="168" customFormat="1" ht="13.5" customHeight="1">
      <c r="A332" s="466"/>
      <c r="B332" s="737" t="str">
        <f t="shared" si="104"/>
        <v>CRUCETA METALICA CON STOVE BOLT PARA CAJA OCTOGONAL</v>
      </c>
      <c r="C332" s="738"/>
      <c r="D332" s="484" t="str">
        <f t="shared" si="105"/>
        <v>jgo</v>
      </c>
      <c r="E332" s="478">
        <f t="shared" si="106"/>
        <v>127</v>
      </c>
      <c r="F332" s="458">
        <f t="shared" si="107"/>
        <v>2.5</v>
      </c>
      <c r="G332" s="458">
        <f t="shared" si="108"/>
        <v>317.5</v>
      </c>
      <c r="H332" s="446"/>
      <c r="I332" s="187"/>
      <c r="J332" s="753" t="s">
        <v>637</v>
      </c>
      <c r="K332" s="753"/>
      <c r="L332" s="753"/>
      <c r="M332" s="753"/>
      <c r="N332" s="480" t="s">
        <v>835</v>
      </c>
      <c r="O332" s="481"/>
      <c r="P332" s="755">
        <v>127</v>
      </c>
      <c r="Q332" s="755"/>
      <c r="R332" s="756">
        <v>2.5</v>
      </c>
      <c r="S332" s="756"/>
      <c r="T332" s="756"/>
      <c r="U332" s="756">
        <v>317.5</v>
      </c>
      <c r="V332" s="756"/>
      <c r="W332" s="481"/>
      <c r="X332" s="756">
        <v>317.5</v>
      </c>
      <c r="Y332" s="756"/>
      <c r="Z332" s="756"/>
    </row>
    <row r="333" spans="1:26" s="168" customFormat="1" ht="13.5" customHeight="1">
      <c r="A333" s="466"/>
      <c r="B333" s="737" t="str">
        <f t="shared" si="104"/>
        <v>FACEPLATE LÍNEA EJECUTIVA DE 02 PUERTOS - BLANCO OPACO</v>
      </c>
      <c r="C333" s="738"/>
      <c r="D333" s="484" t="str">
        <f t="shared" si="105"/>
        <v>und</v>
      </c>
      <c r="E333" s="478">
        <f t="shared" si="106"/>
        <v>72</v>
      </c>
      <c r="F333" s="458">
        <f t="shared" si="107"/>
        <v>4.22</v>
      </c>
      <c r="G333" s="458">
        <f t="shared" si="108"/>
        <v>303.84000000000003</v>
      </c>
      <c r="H333" s="446"/>
      <c r="I333" s="187"/>
      <c r="J333" s="753" t="s">
        <v>638</v>
      </c>
      <c r="K333" s="753"/>
      <c r="L333" s="753"/>
      <c r="M333" s="753"/>
      <c r="N333" s="480" t="s">
        <v>117</v>
      </c>
      <c r="O333" s="481"/>
      <c r="P333" s="755">
        <v>72</v>
      </c>
      <c r="Q333" s="755"/>
      <c r="R333" s="756">
        <v>4.22</v>
      </c>
      <c r="S333" s="756"/>
      <c r="T333" s="756"/>
      <c r="U333" s="756">
        <v>303.84000000000003</v>
      </c>
      <c r="V333" s="756"/>
      <c r="W333" s="481"/>
      <c r="X333" s="756">
        <v>303.84000000000003</v>
      </c>
      <c r="Y333" s="756"/>
      <c r="Z333" s="756"/>
    </row>
    <row r="334" spans="1:26" s="168" customFormat="1" ht="13.5" customHeight="1">
      <c r="A334" s="466"/>
      <c r="B334" s="737" t="str">
        <f t="shared" ref="B334:B343" si="109">+J334</f>
        <v>JACK RJ45 CATEGORIA 6 BLANCO</v>
      </c>
      <c r="C334" s="738"/>
      <c r="D334" s="484" t="str">
        <f t="shared" ref="D334:D344" si="110">+N334</f>
        <v>und</v>
      </c>
      <c r="E334" s="478">
        <f t="shared" ref="E334:E344" si="111">+P334</f>
        <v>71</v>
      </c>
      <c r="F334" s="458">
        <f t="shared" ref="F334:F344" si="112">+R334</f>
        <v>42.84</v>
      </c>
      <c r="G334" s="458">
        <f t="shared" ref="G334:G344" si="113">+U334</f>
        <v>3041.64</v>
      </c>
      <c r="H334" s="446"/>
      <c r="I334" s="187"/>
      <c r="J334" s="754" t="s">
        <v>639</v>
      </c>
      <c r="K334" s="754"/>
      <c r="L334" s="754"/>
      <c r="M334" s="754"/>
      <c r="N334" s="480" t="s">
        <v>117</v>
      </c>
      <c r="O334" s="481"/>
      <c r="P334" s="755">
        <v>71</v>
      </c>
      <c r="Q334" s="755"/>
      <c r="R334" s="756">
        <v>42.84</v>
      </c>
      <c r="S334" s="756"/>
      <c r="T334" s="756"/>
      <c r="U334" s="756">
        <v>3041.64</v>
      </c>
      <c r="V334" s="756"/>
      <c r="W334" s="481"/>
      <c r="X334" s="756">
        <v>3041.64</v>
      </c>
      <c r="Y334" s="756"/>
      <c r="Z334" s="756"/>
    </row>
    <row r="335" spans="1:26" s="168" customFormat="1" ht="13.5" customHeight="1">
      <c r="A335" s="466"/>
      <c r="B335" s="737" t="str">
        <f t="shared" si="109"/>
        <v>TAPA CIEGA PARA FACEPLATE</v>
      </c>
      <c r="C335" s="738"/>
      <c r="D335" s="484" t="str">
        <f t="shared" si="110"/>
        <v>und</v>
      </c>
      <c r="E335" s="478">
        <f t="shared" si="111"/>
        <v>71</v>
      </c>
      <c r="F335" s="458">
        <f t="shared" si="112"/>
        <v>0.82000000000000006</v>
      </c>
      <c r="G335" s="458">
        <f t="shared" si="113"/>
        <v>58.22</v>
      </c>
      <c r="H335" s="446"/>
      <c r="I335" s="187"/>
      <c r="J335" s="754" t="s">
        <v>640</v>
      </c>
      <c r="K335" s="754"/>
      <c r="L335" s="754"/>
      <c r="M335" s="754"/>
      <c r="N335" s="480" t="s">
        <v>117</v>
      </c>
      <c r="O335" s="481"/>
      <c r="P335" s="755">
        <v>71</v>
      </c>
      <c r="Q335" s="755"/>
      <c r="R335" s="756">
        <v>0.82000000000000006</v>
      </c>
      <c r="S335" s="756"/>
      <c r="T335" s="756"/>
      <c r="U335" s="756">
        <v>58.22</v>
      </c>
      <c r="V335" s="756"/>
      <c r="W335" s="481"/>
      <c r="X335" s="756">
        <v>58.22</v>
      </c>
      <c r="Y335" s="756"/>
      <c r="Z335" s="756"/>
    </row>
    <row r="336" spans="1:26" s="168" customFormat="1" ht="13.5" customHeight="1">
      <c r="A336" s="466"/>
      <c r="B336" s="737" t="str">
        <f t="shared" si="109"/>
        <v>JACK RJ45 CATEGORIA 6 ROJO</v>
      </c>
      <c r="C336" s="738"/>
      <c r="D336" s="484" t="str">
        <f t="shared" si="110"/>
        <v>und</v>
      </c>
      <c r="E336" s="478">
        <f t="shared" si="111"/>
        <v>6</v>
      </c>
      <c r="F336" s="458">
        <f t="shared" si="112"/>
        <v>42.84</v>
      </c>
      <c r="G336" s="458">
        <f t="shared" si="113"/>
        <v>257.04000000000002</v>
      </c>
      <c r="H336" s="446"/>
      <c r="I336" s="187"/>
      <c r="J336" s="754" t="s">
        <v>641</v>
      </c>
      <c r="K336" s="754"/>
      <c r="L336" s="754"/>
      <c r="M336" s="754"/>
      <c r="N336" s="480" t="s">
        <v>117</v>
      </c>
      <c r="O336" s="481"/>
      <c r="P336" s="755">
        <v>6</v>
      </c>
      <c r="Q336" s="755"/>
      <c r="R336" s="756">
        <v>42.84</v>
      </c>
      <c r="S336" s="756"/>
      <c r="T336" s="756"/>
      <c r="U336" s="756">
        <v>257.04000000000002</v>
      </c>
      <c r="V336" s="756"/>
      <c r="W336" s="481"/>
      <c r="X336" s="756">
        <v>257.04000000000002</v>
      </c>
      <c r="Y336" s="756"/>
      <c r="Z336" s="756"/>
    </row>
    <row r="337" spans="1:26" s="168" customFormat="1" ht="13.5" customHeight="1">
      <c r="A337" s="466"/>
      <c r="B337" s="737" t="str">
        <f t="shared" si="109"/>
        <v>JACK RJ45 CATEGORIA 6 AZUL</v>
      </c>
      <c r="C337" s="738"/>
      <c r="D337" s="484" t="str">
        <f t="shared" si="110"/>
        <v>und</v>
      </c>
      <c r="E337" s="478">
        <f t="shared" si="111"/>
        <v>15</v>
      </c>
      <c r="F337" s="458">
        <f t="shared" si="112"/>
        <v>42.84</v>
      </c>
      <c r="G337" s="458">
        <f t="shared" si="113"/>
        <v>642.6</v>
      </c>
      <c r="H337" s="446"/>
      <c r="I337" s="187"/>
      <c r="J337" s="754" t="s">
        <v>642</v>
      </c>
      <c r="K337" s="754"/>
      <c r="L337" s="754"/>
      <c r="M337" s="754"/>
      <c r="N337" s="480" t="s">
        <v>117</v>
      </c>
      <c r="O337" s="481"/>
      <c r="P337" s="755">
        <v>15</v>
      </c>
      <c r="Q337" s="755"/>
      <c r="R337" s="756">
        <v>42.84</v>
      </c>
      <c r="S337" s="756"/>
      <c r="T337" s="756"/>
      <c r="U337" s="756">
        <v>642.6</v>
      </c>
      <c r="V337" s="756"/>
      <c r="W337" s="481"/>
      <c r="X337" s="756">
        <v>642.6</v>
      </c>
      <c r="Y337" s="756"/>
      <c r="Z337" s="756"/>
    </row>
    <row r="338" spans="1:26" s="168" customFormat="1" ht="13.5" customHeight="1">
      <c r="A338" s="466"/>
      <c r="B338" s="737" t="str">
        <f t="shared" si="109"/>
        <v>DIVISOR DE CABLE COAXIAL 1 a 4</v>
      </c>
      <c r="C338" s="738"/>
      <c r="D338" s="484" t="str">
        <f t="shared" si="110"/>
        <v>und</v>
      </c>
      <c r="E338" s="478">
        <f t="shared" si="111"/>
        <v>2.855</v>
      </c>
      <c r="F338" s="458">
        <f t="shared" si="112"/>
        <v>8</v>
      </c>
      <c r="G338" s="458">
        <f t="shared" si="113"/>
        <v>22.84</v>
      </c>
      <c r="H338" s="446"/>
      <c r="I338" s="187"/>
      <c r="J338" s="754" t="s">
        <v>643</v>
      </c>
      <c r="K338" s="754"/>
      <c r="L338" s="754"/>
      <c r="M338" s="754"/>
      <c r="N338" s="480" t="s">
        <v>117</v>
      </c>
      <c r="O338" s="481"/>
      <c r="P338" s="755">
        <v>2.855</v>
      </c>
      <c r="Q338" s="755"/>
      <c r="R338" s="756">
        <v>8</v>
      </c>
      <c r="S338" s="756"/>
      <c r="T338" s="756"/>
      <c r="U338" s="756">
        <v>22.84</v>
      </c>
      <c r="V338" s="756"/>
      <c r="W338" s="481"/>
      <c r="X338" s="756">
        <v>28.55</v>
      </c>
      <c r="Y338" s="756"/>
      <c r="Z338" s="756"/>
    </row>
    <row r="339" spans="1:26" s="168" customFormat="1" ht="13.5" customHeight="1">
      <c r="A339" s="466"/>
      <c r="B339" s="737" t="str">
        <f t="shared" si="109"/>
        <v>TOMA PARA TV COAXIAL 75 OHM</v>
      </c>
      <c r="C339" s="738"/>
      <c r="D339" s="484" t="str">
        <f t="shared" si="110"/>
        <v>und</v>
      </c>
      <c r="E339" s="478">
        <f t="shared" si="111"/>
        <v>14</v>
      </c>
      <c r="F339" s="458">
        <f t="shared" si="112"/>
        <v>22.900000000000002</v>
      </c>
      <c r="G339" s="458">
        <f t="shared" si="113"/>
        <v>320.60000000000002</v>
      </c>
      <c r="H339" s="446"/>
      <c r="I339" s="187"/>
      <c r="J339" s="754" t="s">
        <v>644</v>
      </c>
      <c r="K339" s="754"/>
      <c r="L339" s="754"/>
      <c r="M339" s="754"/>
      <c r="N339" s="480" t="s">
        <v>117</v>
      </c>
      <c r="O339" s="481"/>
      <c r="P339" s="755">
        <v>14</v>
      </c>
      <c r="Q339" s="755"/>
      <c r="R339" s="756">
        <v>22.900000000000002</v>
      </c>
      <c r="S339" s="756"/>
      <c r="T339" s="756"/>
      <c r="U339" s="756">
        <v>320.60000000000002</v>
      </c>
      <c r="V339" s="756"/>
      <c r="W339" s="481"/>
      <c r="X339" s="756">
        <v>320.60000000000002</v>
      </c>
      <c r="Y339" s="756"/>
      <c r="Z339" s="756"/>
    </row>
    <row r="340" spans="1:26" s="168" customFormat="1" ht="13.5" customHeight="1">
      <c r="A340" s="466"/>
      <c r="B340" s="737" t="str">
        <f t="shared" si="109"/>
        <v>MADERA NACIONAL P/ENCOFRADO</v>
      </c>
      <c r="C340" s="738"/>
      <c r="D340" s="484" t="str">
        <f t="shared" si="110"/>
        <v>p2</v>
      </c>
      <c r="E340" s="478">
        <f t="shared" si="111"/>
        <v>31787.492200000004</v>
      </c>
      <c r="F340" s="458">
        <f t="shared" si="112"/>
        <v>2.5</v>
      </c>
      <c r="G340" s="458">
        <f t="shared" si="113"/>
        <v>79468.73</v>
      </c>
      <c r="H340" s="446"/>
      <c r="I340" s="187"/>
      <c r="J340" s="754" t="s">
        <v>645</v>
      </c>
      <c r="K340" s="754"/>
      <c r="L340" s="754"/>
      <c r="M340" s="754"/>
      <c r="N340" s="480" t="s">
        <v>836</v>
      </c>
      <c r="O340" s="481"/>
      <c r="P340" s="755">
        <v>31787.492200000004</v>
      </c>
      <c r="Q340" s="755"/>
      <c r="R340" s="756">
        <v>2.5</v>
      </c>
      <c r="S340" s="756"/>
      <c r="T340" s="756"/>
      <c r="U340" s="756">
        <v>79468.73</v>
      </c>
      <c r="V340" s="756"/>
      <c r="W340" s="481"/>
      <c r="X340" s="756">
        <v>79469.69</v>
      </c>
      <c r="Y340" s="756"/>
      <c r="Z340" s="756"/>
    </row>
    <row r="341" spans="1:26" s="168" customFormat="1" ht="13.5" customHeight="1">
      <c r="A341" s="466"/>
      <c r="B341" s="737" t="str">
        <f t="shared" si="109"/>
        <v>MADERA TORNILLO DE 2" X 4" X 10'</v>
      </c>
      <c r="C341" s="738"/>
      <c r="D341" s="484" t="str">
        <f t="shared" si="110"/>
        <v>pza</v>
      </c>
      <c r="E341" s="478">
        <f t="shared" si="111"/>
        <v>232.03800000000001</v>
      </c>
      <c r="F341" s="458">
        <f t="shared" si="112"/>
        <v>3.5</v>
      </c>
      <c r="G341" s="458">
        <f t="shared" si="113"/>
        <v>812.13</v>
      </c>
      <c r="H341" s="446"/>
      <c r="I341" s="187"/>
      <c r="J341" s="754" t="s">
        <v>646</v>
      </c>
      <c r="K341" s="754"/>
      <c r="L341" s="754"/>
      <c r="M341" s="754"/>
      <c r="N341" s="480" t="s">
        <v>110</v>
      </c>
      <c r="O341" s="481"/>
      <c r="P341" s="755">
        <v>232.03800000000001</v>
      </c>
      <c r="Q341" s="755"/>
      <c r="R341" s="756">
        <v>3.5</v>
      </c>
      <c r="S341" s="756"/>
      <c r="T341" s="756"/>
      <c r="U341" s="756">
        <v>812.13</v>
      </c>
      <c r="V341" s="756"/>
      <c r="W341" s="481"/>
      <c r="X341" s="756">
        <v>812.14</v>
      </c>
      <c r="Y341" s="756"/>
      <c r="Z341" s="756"/>
    </row>
    <row r="342" spans="1:26" s="168" customFormat="1" ht="13.5" customHeight="1">
      <c r="A342" s="466"/>
      <c r="B342" s="737" t="str">
        <f t="shared" si="109"/>
        <v>PUERTA METALICA DE 02 HOJAS, MARCO DE TUBO CUADRADO, SEGÚN DISEÑO (INGRESO PRINCIPAL)</v>
      </c>
      <c r="C342" s="738"/>
      <c r="D342" s="484" t="str">
        <f t="shared" si="110"/>
        <v>und</v>
      </c>
      <c r="E342" s="478">
        <f t="shared" si="111"/>
        <v>1</v>
      </c>
      <c r="F342" s="458">
        <f t="shared" si="112"/>
        <v>2000</v>
      </c>
      <c r="G342" s="458">
        <f t="shared" si="113"/>
        <v>2000</v>
      </c>
      <c r="H342" s="446"/>
      <c r="I342" s="187"/>
      <c r="J342" s="753" t="s">
        <v>647</v>
      </c>
      <c r="K342" s="753"/>
      <c r="L342" s="753"/>
      <c r="M342" s="753"/>
      <c r="N342" s="480" t="s">
        <v>117</v>
      </c>
      <c r="O342" s="481"/>
      <c r="P342" s="755">
        <v>1</v>
      </c>
      <c r="Q342" s="755"/>
      <c r="R342" s="756">
        <v>2000</v>
      </c>
      <c r="S342" s="756"/>
      <c r="T342" s="756"/>
      <c r="U342" s="756">
        <v>2000</v>
      </c>
      <c r="V342" s="756"/>
      <c r="W342" s="481"/>
      <c r="X342" s="756">
        <v>2000</v>
      </c>
      <c r="Y342" s="756"/>
      <c r="Z342" s="756"/>
    </row>
    <row r="343" spans="1:26" s="168" customFormat="1" ht="13.5" customHeight="1">
      <c r="A343" s="466"/>
      <c r="B343" s="737" t="str">
        <f t="shared" si="109"/>
        <v>PUERTA CONTRAPLACADA DE 02 HOJAS, CON MDF (E=5.5MM). MARCO DE MADERA (E= 45MM). MIRILLA EN AMBAS HOJAS, C/ VIDRIO CRISTA</v>
      </c>
      <c r="C343" s="738"/>
      <c r="D343" s="484" t="str">
        <f t="shared" si="110"/>
        <v>und</v>
      </c>
      <c r="E343" s="478">
        <f t="shared" si="111"/>
        <v>11</v>
      </c>
      <c r="F343" s="458">
        <f t="shared" si="112"/>
        <v>500</v>
      </c>
      <c r="G343" s="458">
        <f t="shared" si="113"/>
        <v>5500</v>
      </c>
      <c r="H343" s="446"/>
      <c r="I343" s="187"/>
      <c r="J343" s="753" t="s">
        <v>648</v>
      </c>
      <c r="K343" s="753"/>
      <c r="L343" s="753"/>
      <c r="M343" s="753"/>
      <c r="N343" s="480" t="s">
        <v>117</v>
      </c>
      <c r="O343" s="481"/>
      <c r="P343" s="755">
        <v>11</v>
      </c>
      <c r="Q343" s="755"/>
      <c r="R343" s="756">
        <v>500</v>
      </c>
      <c r="S343" s="756"/>
      <c r="T343" s="756"/>
      <c r="U343" s="756">
        <v>5500</v>
      </c>
      <c r="V343" s="756"/>
      <c r="W343" s="481"/>
      <c r="X343" s="756">
        <v>5500</v>
      </c>
      <c r="Y343" s="756"/>
      <c r="Z343" s="756"/>
    </row>
    <row r="344" spans="1:26" s="168" customFormat="1" ht="13.5" customHeight="1">
      <c r="A344" s="466"/>
      <c r="B344" s="737" t="str">
        <f t="shared" ref="B344:B349" si="114">+J344</f>
        <v>PUERTA CONTRAPLACADA DE 01 HOJA, CON MDF (E=5.5MM). MARCO DE MADERA (E= 45MM). CON REJILLA INFERIOR DE MADERA.</v>
      </c>
      <c r="C344" s="738"/>
      <c r="D344" s="484" t="str">
        <f t="shared" si="110"/>
        <v>und</v>
      </c>
      <c r="E344" s="478">
        <f t="shared" si="111"/>
        <v>13</v>
      </c>
      <c r="F344" s="458">
        <f t="shared" si="112"/>
        <v>250</v>
      </c>
      <c r="G344" s="458">
        <f t="shared" si="113"/>
        <v>3250</v>
      </c>
      <c r="H344" s="446"/>
      <c r="I344" s="187"/>
      <c r="J344" s="753" t="s">
        <v>649</v>
      </c>
      <c r="K344" s="753"/>
      <c r="L344" s="753"/>
      <c r="M344" s="753"/>
      <c r="N344" s="480" t="s">
        <v>117</v>
      </c>
      <c r="O344" s="481"/>
      <c r="P344" s="755">
        <v>13</v>
      </c>
      <c r="Q344" s="755"/>
      <c r="R344" s="756">
        <v>250</v>
      </c>
      <c r="S344" s="756"/>
      <c r="T344" s="756"/>
      <c r="U344" s="756">
        <v>3250</v>
      </c>
      <c r="V344" s="756"/>
      <c r="W344" s="481"/>
      <c r="X344" s="756">
        <v>3250</v>
      </c>
      <c r="Y344" s="756"/>
      <c r="Z344" s="756"/>
    </row>
    <row r="345" spans="1:26" s="168" customFormat="1" ht="13.5" customHeight="1">
      <c r="A345" s="466"/>
      <c r="B345" s="737" t="str">
        <f t="shared" si="114"/>
        <v>PUERTA CONTRAPLACADA DE 01 HOJA, CON MDF (E=5.5MM). MARCO DE MADERA (E= 45MM).</v>
      </c>
      <c r="C345" s="738"/>
      <c r="D345" s="484" t="str">
        <f t="shared" ref="D345:D355" si="115">+N345</f>
        <v>und</v>
      </c>
      <c r="E345" s="478">
        <f t="shared" ref="E345:E355" si="116">+P345</f>
        <v>8</v>
      </c>
      <c r="F345" s="458">
        <f t="shared" ref="F345:F355" si="117">+R345</f>
        <v>250</v>
      </c>
      <c r="G345" s="458">
        <f t="shared" ref="G345:G355" si="118">+U345</f>
        <v>2000</v>
      </c>
      <c r="H345" s="446"/>
      <c r="I345" s="187"/>
      <c r="J345" s="753" t="s">
        <v>650</v>
      </c>
      <c r="K345" s="753"/>
      <c r="L345" s="753"/>
      <c r="M345" s="753"/>
      <c r="N345" s="480" t="s">
        <v>117</v>
      </c>
      <c r="O345" s="481"/>
      <c r="P345" s="755">
        <v>8</v>
      </c>
      <c r="Q345" s="755"/>
      <c r="R345" s="756">
        <v>250</v>
      </c>
      <c r="S345" s="756"/>
      <c r="T345" s="756"/>
      <c r="U345" s="756">
        <v>2000</v>
      </c>
      <c r="V345" s="756"/>
      <c r="W345" s="481"/>
      <c r="X345" s="756">
        <v>2000</v>
      </c>
      <c r="Y345" s="756"/>
      <c r="Z345" s="756"/>
    </row>
    <row r="346" spans="1:26" s="168" customFormat="1" ht="13.5" customHeight="1">
      <c r="A346" s="466"/>
      <c r="B346" s="737" t="str">
        <f t="shared" si="114"/>
        <v>PUERTA CONTRAPLACADA DE 01 HOJA, CON MDF (E=5.5MM). MARCO DE MADERA (E= 45MM). MIRILLA EN HOJA, C/ VIDRIO CRISTAL LAMINA</v>
      </c>
      <c r="C346" s="738"/>
      <c r="D346" s="484" t="str">
        <f t="shared" si="115"/>
        <v>und</v>
      </c>
      <c r="E346" s="478">
        <f t="shared" si="116"/>
        <v>4</v>
      </c>
      <c r="F346" s="458">
        <f t="shared" si="117"/>
        <v>250</v>
      </c>
      <c r="G346" s="458">
        <f t="shared" si="118"/>
        <v>1000</v>
      </c>
      <c r="H346" s="446"/>
      <c r="I346" s="187"/>
      <c r="J346" s="753" t="s">
        <v>651</v>
      </c>
      <c r="K346" s="753"/>
      <c r="L346" s="753"/>
      <c r="M346" s="753"/>
      <c r="N346" s="480" t="s">
        <v>117</v>
      </c>
      <c r="O346" s="481"/>
      <c r="P346" s="755">
        <v>4</v>
      </c>
      <c r="Q346" s="755"/>
      <c r="R346" s="756">
        <v>250</v>
      </c>
      <c r="S346" s="756"/>
      <c r="T346" s="756"/>
      <c r="U346" s="756">
        <v>1000</v>
      </c>
      <c r="V346" s="756"/>
      <c r="W346" s="481"/>
      <c r="X346" s="756">
        <v>1000</v>
      </c>
      <c r="Y346" s="756"/>
      <c r="Z346" s="756"/>
    </row>
    <row r="347" spans="1:26" s="168" customFormat="1" ht="13.5" customHeight="1">
      <c r="A347" s="466"/>
      <c r="B347" s="737" t="str">
        <f t="shared" si="114"/>
        <v>PUERTA DE TABLERO REBAJADO DE 01 HOJA. CON MADERA AGUANO. MARCO DE MADERA (E= 50MM).</v>
      </c>
      <c r="C347" s="738"/>
      <c r="D347" s="484" t="str">
        <f t="shared" si="115"/>
        <v>und</v>
      </c>
      <c r="E347" s="478">
        <f t="shared" si="116"/>
        <v>4</v>
      </c>
      <c r="F347" s="458">
        <f t="shared" si="117"/>
        <v>200</v>
      </c>
      <c r="G347" s="458">
        <f t="shared" si="118"/>
        <v>800</v>
      </c>
      <c r="H347" s="446"/>
      <c r="I347" s="187"/>
      <c r="J347" s="753" t="s">
        <v>652</v>
      </c>
      <c r="K347" s="753"/>
      <c r="L347" s="753"/>
      <c r="M347" s="753"/>
      <c r="N347" s="480" t="s">
        <v>117</v>
      </c>
      <c r="O347" s="481"/>
      <c r="P347" s="755">
        <v>4</v>
      </c>
      <c r="Q347" s="755"/>
      <c r="R347" s="756">
        <v>200</v>
      </c>
      <c r="S347" s="756"/>
      <c r="T347" s="756"/>
      <c r="U347" s="756">
        <v>800</v>
      </c>
      <c r="V347" s="756"/>
      <c r="W347" s="481"/>
      <c r="X347" s="756">
        <v>800</v>
      </c>
      <c r="Y347" s="756"/>
      <c r="Z347" s="756"/>
    </row>
    <row r="348" spans="1:26" s="168" customFormat="1" ht="13.5" customHeight="1">
      <c r="B348" s="737" t="str">
        <f t="shared" si="114"/>
        <v>REGLA DE MADERA</v>
      </c>
      <c r="C348" s="738"/>
      <c r="D348" s="484" t="str">
        <f t="shared" si="115"/>
        <v>p2</v>
      </c>
      <c r="E348" s="478">
        <f t="shared" si="116"/>
        <v>352.76319999999998</v>
      </c>
      <c r="F348" s="458">
        <f t="shared" si="117"/>
        <v>2.5</v>
      </c>
      <c r="G348" s="458">
        <f t="shared" si="118"/>
        <v>881.91</v>
      </c>
      <c r="I348" s="187"/>
      <c r="J348" s="754" t="s">
        <v>653</v>
      </c>
      <c r="K348" s="754"/>
      <c r="L348" s="754"/>
      <c r="M348" s="754"/>
      <c r="N348" s="480" t="s">
        <v>836</v>
      </c>
      <c r="O348" s="481"/>
      <c r="P348" s="755">
        <v>352.76319999999998</v>
      </c>
      <c r="Q348" s="755"/>
      <c r="R348" s="756">
        <v>2.5</v>
      </c>
      <c r="S348" s="756"/>
      <c r="T348" s="756"/>
      <c r="U348" s="756">
        <v>881.91</v>
      </c>
      <c r="V348" s="756"/>
      <c r="W348" s="481"/>
      <c r="X348" s="756">
        <v>876.24</v>
      </c>
      <c r="Y348" s="756"/>
      <c r="Z348" s="756"/>
    </row>
    <row r="349" spans="1:26" s="168" customFormat="1" ht="15" customHeight="1">
      <c r="B349" s="737" t="str">
        <f t="shared" si="114"/>
        <v>ARBOL DE LA ZONA O PLANTACION SIMILAR (CADA 3m.)</v>
      </c>
      <c r="C349" s="738"/>
      <c r="D349" s="484" t="str">
        <f t="shared" si="115"/>
        <v>und</v>
      </c>
      <c r="E349" s="478">
        <f t="shared" si="116"/>
        <v>23.898600000000002</v>
      </c>
      <c r="F349" s="458">
        <f t="shared" si="117"/>
        <v>5</v>
      </c>
      <c r="G349" s="458">
        <f t="shared" si="118"/>
        <v>119.49000000000001</v>
      </c>
      <c r="I349" s="187"/>
      <c r="J349" s="753" t="s">
        <v>654</v>
      </c>
      <c r="K349" s="753"/>
      <c r="L349" s="753"/>
      <c r="M349" s="753"/>
      <c r="N349" s="480" t="s">
        <v>117</v>
      </c>
      <c r="O349" s="481"/>
      <c r="P349" s="755">
        <v>23.898600000000002</v>
      </c>
      <c r="Q349" s="755"/>
      <c r="R349" s="756">
        <v>5</v>
      </c>
      <c r="S349" s="756"/>
      <c r="T349" s="756"/>
      <c r="U349" s="756">
        <v>119.49000000000001</v>
      </c>
      <c r="V349" s="756"/>
      <c r="W349" s="481"/>
      <c r="X349" s="756">
        <v>119.49000000000001</v>
      </c>
      <c r="Y349" s="756"/>
      <c r="Z349" s="756"/>
    </row>
    <row r="350" spans="1:26" s="168" customFormat="1" ht="13.5" customHeight="1">
      <c r="A350" s="466"/>
      <c r="B350" s="737" t="str">
        <f t="shared" ref="B350:B355" si="119">+J350</f>
        <v>PANEL 1.2 X 1.27 TRIPLAY 19MM</v>
      </c>
      <c r="C350" s="738"/>
      <c r="D350" s="484" t="str">
        <f t="shared" si="115"/>
        <v>pza</v>
      </c>
      <c r="E350" s="478">
        <f t="shared" si="116"/>
        <v>464.07600000000002</v>
      </c>
      <c r="F350" s="458">
        <f t="shared" si="117"/>
        <v>90</v>
      </c>
      <c r="G350" s="458">
        <f t="shared" si="118"/>
        <v>41766.840000000004</v>
      </c>
      <c r="H350" s="446"/>
      <c r="I350" s="187"/>
      <c r="J350" s="754" t="s">
        <v>655</v>
      </c>
      <c r="K350" s="754"/>
      <c r="L350" s="754"/>
      <c r="M350" s="754"/>
      <c r="N350" s="480" t="s">
        <v>110</v>
      </c>
      <c r="O350" s="481"/>
      <c r="P350" s="755">
        <v>464.07600000000002</v>
      </c>
      <c r="Q350" s="755"/>
      <c r="R350" s="756">
        <v>90</v>
      </c>
      <c r="S350" s="756"/>
      <c r="T350" s="756"/>
      <c r="U350" s="756">
        <v>41766.840000000004</v>
      </c>
      <c r="V350" s="756"/>
      <c r="W350" s="481"/>
      <c r="X350" s="756">
        <v>41766.840000000004</v>
      </c>
      <c r="Y350" s="756"/>
      <c r="Z350" s="756"/>
    </row>
    <row r="351" spans="1:26" s="168" customFormat="1" ht="15" customHeight="1">
      <c r="B351" s="737" t="str">
        <f t="shared" si="119"/>
        <v>CARTEL DE PROMOCION DE SEGURIDAD DE 1.80x1.20m</v>
      </c>
      <c r="C351" s="738"/>
      <c r="D351" s="484" t="str">
        <f t="shared" si="115"/>
        <v>und</v>
      </c>
      <c r="E351" s="478">
        <f t="shared" si="116"/>
        <v>2</v>
      </c>
      <c r="F351" s="458">
        <f t="shared" si="117"/>
        <v>10</v>
      </c>
      <c r="G351" s="458">
        <f t="shared" si="118"/>
        <v>20</v>
      </c>
      <c r="I351" s="187"/>
      <c r="J351" s="753" t="s">
        <v>656</v>
      </c>
      <c r="K351" s="753"/>
      <c r="L351" s="753"/>
      <c r="M351" s="753"/>
      <c r="N351" s="480" t="s">
        <v>117</v>
      </c>
      <c r="O351" s="481"/>
      <c r="P351" s="755">
        <v>2</v>
      </c>
      <c r="Q351" s="755"/>
      <c r="R351" s="756">
        <v>10</v>
      </c>
      <c r="S351" s="756"/>
      <c r="T351" s="756"/>
      <c r="U351" s="756">
        <v>20</v>
      </c>
      <c r="V351" s="756"/>
      <c r="W351" s="481"/>
      <c r="X351" s="756">
        <v>20</v>
      </c>
      <c r="Y351" s="756"/>
      <c r="Z351" s="756"/>
    </row>
    <row r="352" spans="1:26" s="168" customFormat="1" ht="13.5" customHeight="1">
      <c r="B352" s="737" t="str">
        <f t="shared" si="119"/>
        <v>CARTEL DE PROMOCION DE CONSERVACION DEL MEDIO AMBIENTE DE 1.80x1.20m</v>
      </c>
      <c r="C352" s="738"/>
      <c r="D352" s="484" t="str">
        <f t="shared" si="115"/>
        <v>und</v>
      </c>
      <c r="E352" s="478">
        <f t="shared" si="116"/>
        <v>1</v>
      </c>
      <c r="F352" s="458">
        <f t="shared" si="117"/>
        <v>10</v>
      </c>
      <c r="G352" s="458">
        <f t="shared" si="118"/>
        <v>10</v>
      </c>
      <c r="I352" s="187"/>
      <c r="J352" s="753" t="s">
        <v>657</v>
      </c>
      <c r="K352" s="753"/>
      <c r="L352" s="753"/>
      <c r="M352" s="753"/>
      <c r="N352" s="480" t="s">
        <v>117</v>
      </c>
      <c r="O352" s="481"/>
      <c r="P352" s="755">
        <v>1</v>
      </c>
      <c r="Q352" s="755"/>
      <c r="R352" s="756">
        <v>10</v>
      </c>
      <c r="S352" s="756"/>
      <c r="T352" s="756"/>
      <c r="U352" s="756">
        <v>10</v>
      </c>
      <c r="V352" s="756"/>
      <c r="W352" s="481"/>
      <c r="X352" s="756">
        <v>10</v>
      </c>
      <c r="Y352" s="756"/>
      <c r="Z352" s="756"/>
    </row>
    <row r="353" spans="2:26" s="168" customFormat="1" ht="13.5" customHeight="1">
      <c r="B353" s="737" t="str">
        <f t="shared" si="119"/>
        <v>SEÑALETICA DE SEGURIDAD AUTOADHESIVA</v>
      </c>
      <c r="C353" s="738"/>
      <c r="D353" s="484" t="str">
        <f t="shared" si="115"/>
        <v>und</v>
      </c>
      <c r="E353" s="478">
        <f t="shared" si="116"/>
        <v>4</v>
      </c>
      <c r="F353" s="458">
        <f t="shared" si="117"/>
        <v>3</v>
      </c>
      <c r="G353" s="458">
        <f t="shared" si="118"/>
        <v>12</v>
      </c>
      <c r="I353" s="187"/>
      <c r="J353" s="753" t="s">
        <v>658</v>
      </c>
      <c r="K353" s="753"/>
      <c r="L353" s="753"/>
      <c r="M353" s="753"/>
      <c r="N353" s="480" t="s">
        <v>117</v>
      </c>
      <c r="O353" s="481"/>
      <c r="P353" s="755">
        <v>4</v>
      </c>
      <c r="Q353" s="755"/>
      <c r="R353" s="756">
        <v>3</v>
      </c>
      <c r="S353" s="756"/>
      <c r="T353" s="756"/>
      <c r="U353" s="756">
        <v>12</v>
      </c>
      <c r="V353" s="756"/>
      <c r="W353" s="481"/>
      <c r="X353" s="756">
        <v>12</v>
      </c>
      <c r="Y353" s="756"/>
      <c r="Z353" s="756"/>
    </row>
    <row r="354" spans="2:26" s="168" customFormat="1">
      <c r="B354" s="737" t="str">
        <f t="shared" si="119"/>
        <v>SEÑAL INFORMATIVA</v>
      </c>
      <c r="C354" s="738"/>
      <c r="D354" s="484" t="str">
        <f t="shared" si="115"/>
        <v>und</v>
      </c>
      <c r="E354" s="478">
        <f t="shared" si="116"/>
        <v>1</v>
      </c>
      <c r="F354" s="458">
        <f t="shared" si="117"/>
        <v>500</v>
      </c>
      <c r="G354" s="458">
        <f t="shared" si="118"/>
        <v>500</v>
      </c>
      <c r="I354" s="187"/>
      <c r="J354" s="754" t="s">
        <v>659</v>
      </c>
      <c r="K354" s="754"/>
      <c r="L354" s="754"/>
      <c r="M354" s="754"/>
      <c r="N354" s="480" t="s">
        <v>117</v>
      </c>
      <c r="O354" s="481"/>
      <c r="P354" s="755">
        <v>1</v>
      </c>
      <c r="Q354" s="755"/>
      <c r="R354" s="756">
        <v>500</v>
      </c>
      <c r="S354" s="756"/>
      <c r="T354" s="756"/>
      <c r="U354" s="756">
        <v>500</v>
      </c>
      <c r="V354" s="756"/>
      <c r="W354" s="481"/>
      <c r="X354" s="756">
        <v>500</v>
      </c>
      <c r="Y354" s="756"/>
      <c r="Z354" s="756"/>
    </row>
    <row r="355" spans="2:26" s="168" customFormat="1" ht="13.5" customHeight="1">
      <c r="B355" s="737" t="str">
        <f t="shared" si="119"/>
        <v>ESTACA DE MADERA</v>
      </c>
      <c r="C355" s="738"/>
      <c r="D355" s="484" t="str">
        <f t="shared" si="115"/>
        <v>p2</v>
      </c>
      <c r="E355" s="478">
        <f t="shared" si="116"/>
        <v>4.0688000000000004</v>
      </c>
      <c r="F355" s="458">
        <f t="shared" si="117"/>
        <v>2.5</v>
      </c>
      <c r="G355" s="458">
        <f t="shared" si="118"/>
        <v>10.17</v>
      </c>
      <c r="I355" s="187"/>
      <c r="J355" s="754" t="s">
        <v>660</v>
      </c>
      <c r="K355" s="754"/>
      <c r="L355" s="754"/>
      <c r="M355" s="754"/>
      <c r="N355" s="480" t="s">
        <v>836</v>
      </c>
      <c r="O355" s="481"/>
      <c r="P355" s="755">
        <v>4.0688000000000004</v>
      </c>
      <c r="Q355" s="755"/>
      <c r="R355" s="756">
        <v>2.5</v>
      </c>
      <c r="S355" s="756"/>
      <c r="T355" s="756"/>
      <c r="U355" s="756">
        <v>10.17</v>
      </c>
      <c r="V355" s="756"/>
      <c r="W355" s="481"/>
      <c r="X355" s="756">
        <v>10.17</v>
      </c>
      <c r="Y355" s="756"/>
      <c r="Z355" s="756"/>
    </row>
    <row r="356" spans="2:26" s="168" customFormat="1" ht="13.5" customHeight="1">
      <c r="B356" s="737" t="str">
        <f t="shared" ref="B356:B368" si="120">+J356</f>
        <v>ESTACIÓN MANUAL INTELIGENTE DE SIMPLE ACCIÓN</v>
      </c>
      <c r="C356" s="738"/>
      <c r="D356" s="484" t="str">
        <f t="shared" ref="D356:D368" si="121">+N356</f>
        <v>und</v>
      </c>
      <c r="E356" s="478">
        <f t="shared" ref="E356:E368" si="122">+P356</f>
        <v>8</v>
      </c>
      <c r="F356" s="458">
        <f t="shared" ref="F356:F368" si="123">+R356</f>
        <v>74.92</v>
      </c>
      <c r="G356" s="458">
        <f t="shared" ref="G356:G368" si="124">+U356</f>
        <v>599.36</v>
      </c>
      <c r="I356" s="187"/>
      <c r="J356" s="753" t="s">
        <v>661</v>
      </c>
      <c r="K356" s="753"/>
      <c r="L356" s="753"/>
      <c r="M356" s="753"/>
      <c r="N356" s="480" t="s">
        <v>117</v>
      </c>
      <c r="O356" s="481"/>
      <c r="P356" s="755">
        <v>8</v>
      </c>
      <c r="Q356" s="755"/>
      <c r="R356" s="756">
        <v>74.92</v>
      </c>
      <c r="S356" s="756"/>
      <c r="T356" s="756"/>
      <c r="U356" s="756">
        <v>599.36</v>
      </c>
      <c r="V356" s="756"/>
      <c r="W356" s="481"/>
      <c r="X356" s="756">
        <v>599.36</v>
      </c>
      <c r="Y356" s="756"/>
      <c r="Z356" s="756"/>
    </row>
    <row r="357" spans="2:26" s="168" customFormat="1" ht="13.5" customHeight="1">
      <c r="B357" s="737" t="str">
        <f t="shared" si="120"/>
        <v>ANDAMIO DE MADERA</v>
      </c>
      <c r="C357" s="738"/>
      <c r="D357" s="484" t="str">
        <f t="shared" si="121"/>
        <v>p2</v>
      </c>
      <c r="E357" s="478">
        <f t="shared" si="122"/>
        <v>4471.8492999999999</v>
      </c>
      <c r="F357" s="458">
        <f t="shared" si="123"/>
        <v>2.5</v>
      </c>
      <c r="G357" s="458">
        <f t="shared" si="124"/>
        <v>11179.62</v>
      </c>
      <c r="I357" s="187"/>
      <c r="J357" s="754" t="s">
        <v>662</v>
      </c>
      <c r="K357" s="754"/>
      <c r="L357" s="754"/>
      <c r="M357" s="754"/>
      <c r="N357" s="480" t="s">
        <v>836</v>
      </c>
      <c r="O357" s="481"/>
      <c r="P357" s="755">
        <v>4471.8492999999999</v>
      </c>
      <c r="Q357" s="755"/>
      <c r="R357" s="756">
        <v>2.5</v>
      </c>
      <c r="S357" s="756"/>
      <c r="T357" s="756"/>
      <c r="U357" s="756">
        <v>11179.62</v>
      </c>
      <c r="V357" s="756"/>
      <c r="W357" s="481"/>
      <c r="X357" s="756">
        <v>11186.35</v>
      </c>
      <c r="Y357" s="756"/>
      <c r="Z357" s="756"/>
    </row>
    <row r="358" spans="2:26" s="168" customFormat="1" ht="13.5" customHeight="1">
      <c r="B358" s="737" t="str">
        <f t="shared" si="120"/>
        <v>MUEBLE PARA EQUIPO DE SONIDO DE 1.2X1.0X0.7M CON BASE PARA AMPLIFICADOR</v>
      </c>
      <c r="C358" s="738"/>
      <c r="D358" s="484" t="str">
        <f t="shared" si="121"/>
        <v>und</v>
      </c>
      <c r="E358" s="478">
        <f t="shared" si="122"/>
        <v>1</v>
      </c>
      <c r="F358" s="458">
        <f t="shared" si="123"/>
        <v>70</v>
      </c>
      <c r="G358" s="458">
        <f t="shared" si="124"/>
        <v>70</v>
      </c>
      <c r="I358" s="187"/>
      <c r="J358" s="753" t="s">
        <v>663</v>
      </c>
      <c r="K358" s="753"/>
      <c r="L358" s="753"/>
      <c r="M358" s="753"/>
      <c r="N358" s="480" t="s">
        <v>117</v>
      </c>
      <c r="O358" s="481"/>
      <c r="P358" s="755">
        <v>1</v>
      </c>
      <c r="Q358" s="755"/>
      <c r="R358" s="756">
        <v>70</v>
      </c>
      <c r="S358" s="756"/>
      <c r="T358" s="756"/>
      <c r="U358" s="756">
        <v>70</v>
      </c>
      <c r="V358" s="756"/>
      <c r="W358" s="481"/>
      <c r="X358" s="756">
        <v>70</v>
      </c>
      <c r="Y358" s="756"/>
      <c r="Z358" s="756"/>
    </row>
    <row r="359" spans="2:26" s="168" customFormat="1" ht="13.5" customHeight="1">
      <c r="B359" s="737" t="str">
        <f t="shared" si="120"/>
        <v>ROLLIZO DE EUCALIPTO DE 3" X 2.80 M</v>
      </c>
      <c r="C359" s="738"/>
      <c r="D359" s="484" t="str">
        <f t="shared" si="121"/>
        <v>pza</v>
      </c>
      <c r="E359" s="478">
        <f t="shared" si="122"/>
        <v>8</v>
      </c>
      <c r="F359" s="458">
        <f t="shared" si="123"/>
        <v>6</v>
      </c>
      <c r="G359" s="458">
        <f t="shared" si="124"/>
        <v>48</v>
      </c>
      <c r="I359" s="187"/>
      <c r="J359" s="754" t="s">
        <v>664</v>
      </c>
      <c r="K359" s="754"/>
      <c r="L359" s="754"/>
      <c r="M359" s="754"/>
      <c r="N359" s="480" t="s">
        <v>110</v>
      </c>
      <c r="O359" s="481"/>
      <c r="P359" s="755">
        <v>8</v>
      </c>
      <c r="Q359" s="755"/>
      <c r="R359" s="756">
        <v>6</v>
      </c>
      <c r="S359" s="756"/>
      <c r="T359" s="756"/>
      <c r="U359" s="756">
        <v>48</v>
      </c>
      <c r="V359" s="756"/>
      <c r="W359" s="481"/>
      <c r="X359" s="756">
        <v>48</v>
      </c>
      <c r="Y359" s="756"/>
      <c r="Z359" s="756"/>
    </row>
    <row r="360" spans="2:26" s="168" customFormat="1" ht="13.5" customHeight="1">
      <c r="B360" s="737" t="str">
        <f t="shared" si="120"/>
        <v>ROLLIZO DE EUCALIPTO DE 2" X 2.5 M</v>
      </c>
      <c r="C360" s="738"/>
      <c r="D360" s="484" t="str">
        <f t="shared" si="121"/>
        <v>pza</v>
      </c>
      <c r="E360" s="478">
        <f t="shared" si="122"/>
        <v>66.768000000000001</v>
      </c>
      <c r="F360" s="458">
        <f t="shared" si="123"/>
        <v>3</v>
      </c>
      <c r="G360" s="458">
        <f t="shared" si="124"/>
        <v>200.3</v>
      </c>
      <c r="I360" s="187"/>
      <c r="J360" s="754" t="s">
        <v>665</v>
      </c>
      <c r="K360" s="754"/>
      <c r="L360" s="754"/>
      <c r="M360" s="754"/>
      <c r="N360" s="480" t="s">
        <v>110</v>
      </c>
      <c r="O360" s="481"/>
      <c r="P360" s="755">
        <v>66.768000000000001</v>
      </c>
      <c r="Q360" s="755"/>
      <c r="R360" s="756">
        <v>3</v>
      </c>
      <c r="S360" s="756"/>
      <c r="T360" s="756"/>
      <c r="U360" s="756">
        <v>200.3</v>
      </c>
      <c r="V360" s="756"/>
      <c r="W360" s="481"/>
      <c r="X360" s="756">
        <v>200.3</v>
      </c>
      <c r="Y360" s="756"/>
      <c r="Z360" s="756"/>
    </row>
    <row r="361" spans="2:26" s="168" customFormat="1" ht="13.5" customHeight="1">
      <c r="B361" s="737" t="str">
        <f t="shared" si="120"/>
        <v>PARIHUELA</v>
      </c>
      <c r="C361" s="738"/>
      <c r="D361" s="484" t="str">
        <f t="shared" si="121"/>
        <v>und</v>
      </c>
      <c r="E361" s="478">
        <f t="shared" si="122"/>
        <v>1</v>
      </c>
      <c r="F361" s="458">
        <f t="shared" si="123"/>
        <v>25.42</v>
      </c>
      <c r="G361" s="458">
        <f t="shared" si="124"/>
        <v>25.42</v>
      </c>
      <c r="I361" s="187"/>
      <c r="J361" s="754" t="s">
        <v>666</v>
      </c>
      <c r="K361" s="754"/>
      <c r="L361" s="754"/>
      <c r="M361" s="754"/>
      <c r="N361" s="480" t="s">
        <v>117</v>
      </c>
      <c r="O361" s="481"/>
      <c r="P361" s="755">
        <v>1</v>
      </c>
      <c r="Q361" s="755"/>
      <c r="R361" s="756">
        <v>25.42</v>
      </c>
      <c r="S361" s="756"/>
      <c r="T361" s="756"/>
      <c r="U361" s="756">
        <v>25.42</v>
      </c>
      <c r="V361" s="756"/>
      <c r="W361" s="481"/>
      <c r="X361" s="756">
        <v>25.42</v>
      </c>
      <c r="Y361" s="756"/>
      <c r="Z361" s="756"/>
    </row>
    <row r="362" spans="2:26" s="168" customFormat="1" ht="13.5" customHeight="1">
      <c r="B362" s="737" t="str">
        <f t="shared" si="120"/>
        <v>MADERA CORRIENTE PARA ESTACAS</v>
      </c>
      <c r="C362" s="738"/>
      <c r="D362" s="484" t="str">
        <f t="shared" si="121"/>
        <v>p2</v>
      </c>
      <c r="E362" s="478">
        <f t="shared" si="122"/>
        <v>66.154700000000005</v>
      </c>
      <c r="F362" s="458">
        <f t="shared" si="123"/>
        <v>2.5</v>
      </c>
      <c r="G362" s="458">
        <f t="shared" si="124"/>
        <v>165.39000000000001</v>
      </c>
      <c r="I362" s="187"/>
      <c r="J362" s="754" t="s">
        <v>667</v>
      </c>
      <c r="K362" s="754"/>
      <c r="L362" s="754"/>
      <c r="M362" s="754"/>
      <c r="N362" s="480" t="s">
        <v>836</v>
      </c>
      <c r="O362" s="481"/>
      <c r="P362" s="755">
        <v>66.154700000000005</v>
      </c>
      <c r="Q362" s="755"/>
      <c r="R362" s="756">
        <v>2.5</v>
      </c>
      <c r="S362" s="756"/>
      <c r="T362" s="756"/>
      <c r="U362" s="756">
        <v>165.39000000000001</v>
      </c>
      <c r="V362" s="756"/>
      <c r="W362" s="481"/>
      <c r="X362" s="756">
        <v>166.16</v>
      </c>
      <c r="Y362" s="756"/>
      <c r="Z362" s="756"/>
    </row>
    <row r="363" spans="2:26" s="168" customFormat="1" ht="13.5" customHeight="1">
      <c r="B363" s="737" t="str">
        <f t="shared" si="120"/>
        <v>MADERA TORNILLO CEPILLADA</v>
      </c>
      <c r="C363" s="738"/>
      <c r="D363" s="484" t="str">
        <f t="shared" si="121"/>
        <v>p2</v>
      </c>
      <c r="E363" s="478">
        <f t="shared" si="122"/>
        <v>224.81450000000001</v>
      </c>
      <c r="F363" s="458">
        <f t="shared" si="123"/>
        <v>3.5</v>
      </c>
      <c r="G363" s="458">
        <f t="shared" si="124"/>
        <v>786.85</v>
      </c>
      <c r="I363" s="187"/>
      <c r="J363" s="754" t="s">
        <v>668</v>
      </c>
      <c r="K363" s="754"/>
      <c r="L363" s="754"/>
      <c r="M363" s="754"/>
      <c r="N363" s="480" t="s">
        <v>836</v>
      </c>
      <c r="O363" s="481"/>
      <c r="P363" s="755">
        <v>224.81450000000001</v>
      </c>
      <c r="Q363" s="755"/>
      <c r="R363" s="756">
        <v>3.5</v>
      </c>
      <c r="S363" s="756"/>
      <c r="T363" s="756"/>
      <c r="U363" s="756">
        <v>786.85</v>
      </c>
      <c r="V363" s="756"/>
      <c r="W363" s="481"/>
      <c r="X363" s="756">
        <v>788.54</v>
      </c>
      <c r="Y363" s="756"/>
      <c r="Z363" s="756"/>
    </row>
    <row r="364" spans="2:26" s="168" customFormat="1" ht="13.5" customHeight="1">
      <c r="B364" s="737" t="str">
        <f t="shared" si="120"/>
        <v>MADERA CORRIENTE  2"x3"</v>
      </c>
      <c r="C364" s="738"/>
      <c r="D364" s="484" t="str">
        <f t="shared" si="121"/>
        <v>p2</v>
      </c>
      <c r="E364" s="478">
        <f t="shared" si="122"/>
        <v>4.2700000000000005</v>
      </c>
      <c r="F364" s="458">
        <f t="shared" si="123"/>
        <v>2.5</v>
      </c>
      <c r="G364" s="458">
        <f t="shared" si="124"/>
        <v>10.67</v>
      </c>
      <c r="I364" s="187"/>
      <c r="J364" s="754" t="s">
        <v>669</v>
      </c>
      <c r="K364" s="754"/>
      <c r="L364" s="754"/>
      <c r="M364" s="754"/>
      <c r="N364" s="480" t="s">
        <v>836</v>
      </c>
      <c r="O364" s="481"/>
      <c r="P364" s="755">
        <v>4.2700000000000005</v>
      </c>
      <c r="Q364" s="755"/>
      <c r="R364" s="756">
        <v>2.5</v>
      </c>
      <c r="S364" s="756"/>
      <c r="T364" s="756"/>
      <c r="U364" s="756">
        <v>10.67</v>
      </c>
      <c r="V364" s="756"/>
      <c r="W364" s="481"/>
      <c r="X364" s="756">
        <v>10.68</v>
      </c>
      <c r="Y364" s="756"/>
      <c r="Z364" s="756"/>
    </row>
    <row r="365" spans="2:26" s="168" customFormat="1" ht="13.5" customHeight="1">
      <c r="B365" s="737" t="str">
        <f t="shared" si="120"/>
        <v>ESTACA DE MADERA</v>
      </c>
      <c r="C365" s="738"/>
      <c r="D365" s="484" t="str">
        <f t="shared" si="121"/>
        <v>p2</v>
      </c>
      <c r="E365" s="478">
        <f t="shared" si="122"/>
        <v>0.1794</v>
      </c>
      <c r="F365" s="458">
        <f t="shared" si="123"/>
        <v>2.5</v>
      </c>
      <c r="G365" s="458">
        <f t="shared" si="124"/>
        <v>0.45</v>
      </c>
      <c r="I365" s="187"/>
      <c r="J365" s="754" t="s">
        <v>660</v>
      </c>
      <c r="K365" s="754"/>
      <c r="L365" s="754"/>
      <c r="M365" s="754"/>
      <c r="N365" s="480" t="s">
        <v>836</v>
      </c>
      <c r="O365" s="481"/>
      <c r="P365" s="755">
        <v>0.1794</v>
      </c>
      <c r="Q365" s="755"/>
      <c r="R365" s="756">
        <v>2.5</v>
      </c>
      <c r="S365" s="756"/>
      <c r="T365" s="756"/>
      <c r="U365" s="756">
        <v>0.45</v>
      </c>
      <c r="V365" s="756"/>
      <c r="W365" s="481"/>
      <c r="X365" s="756">
        <v>0.45</v>
      </c>
      <c r="Y365" s="756"/>
      <c r="Z365" s="756"/>
    </row>
    <row r="366" spans="2:26" s="168" customFormat="1" ht="13.5" customHeight="1">
      <c r="B366" s="737" t="str">
        <f t="shared" si="120"/>
        <v>MAMPARA DE VIDRIO LAMINADO E=6MM INC MARCO Y ACCESORIOS</v>
      </c>
      <c r="C366" s="738"/>
      <c r="D366" s="484" t="str">
        <f t="shared" si="121"/>
        <v>m2</v>
      </c>
      <c r="E366" s="478">
        <f t="shared" si="122"/>
        <v>18.3</v>
      </c>
      <c r="F366" s="458">
        <f t="shared" si="123"/>
        <v>130</v>
      </c>
      <c r="G366" s="458">
        <f t="shared" si="124"/>
        <v>2379</v>
      </c>
      <c r="I366" s="187"/>
      <c r="J366" s="753" t="s">
        <v>670</v>
      </c>
      <c r="K366" s="753"/>
      <c r="L366" s="753"/>
      <c r="M366" s="753"/>
      <c r="N366" s="480" t="s">
        <v>826</v>
      </c>
      <c r="O366" s="481"/>
      <c r="P366" s="755">
        <v>18.3</v>
      </c>
      <c r="Q366" s="755"/>
      <c r="R366" s="756">
        <v>130</v>
      </c>
      <c r="S366" s="756"/>
      <c r="T366" s="756"/>
      <c r="U366" s="756">
        <v>2379</v>
      </c>
      <c r="V366" s="756"/>
      <c r="W366" s="481"/>
      <c r="X366" s="756">
        <v>2379</v>
      </c>
      <c r="Y366" s="756"/>
      <c r="Z366" s="756"/>
    </row>
    <row r="367" spans="2:26" s="168" customFormat="1" ht="13.5" customHeight="1">
      <c r="B367" s="737" t="str">
        <f t="shared" si="120"/>
        <v>TRIPLAY FENOLICO DE ESPESOR 18 MM.</v>
      </c>
      <c r="C367" s="738"/>
      <c r="D367" s="484" t="str">
        <f t="shared" si="121"/>
        <v>pln</v>
      </c>
      <c r="E367" s="478">
        <f t="shared" si="122"/>
        <v>0.54910000000000003</v>
      </c>
      <c r="F367" s="458">
        <f t="shared" si="123"/>
        <v>100</v>
      </c>
      <c r="G367" s="458">
        <f t="shared" si="124"/>
        <v>54.910000000000004</v>
      </c>
      <c r="I367" s="187"/>
      <c r="J367" s="754" t="s">
        <v>671</v>
      </c>
      <c r="K367" s="754"/>
      <c r="L367" s="754"/>
      <c r="M367" s="754"/>
      <c r="N367" s="480" t="s">
        <v>831</v>
      </c>
      <c r="O367" s="481"/>
      <c r="P367" s="755">
        <v>0.54910000000000003</v>
      </c>
      <c r="Q367" s="755"/>
      <c r="R367" s="756">
        <v>100</v>
      </c>
      <c r="S367" s="756"/>
      <c r="T367" s="756"/>
      <c r="U367" s="756">
        <v>54.910000000000004</v>
      </c>
      <c r="V367" s="756"/>
      <c r="W367" s="481"/>
      <c r="X367" s="756">
        <v>54.910000000000004</v>
      </c>
      <c r="Y367" s="756"/>
      <c r="Z367" s="756"/>
    </row>
    <row r="368" spans="2:26" s="168" customFormat="1" ht="13.5" customHeight="1">
      <c r="B368" s="737" t="str">
        <f t="shared" si="120"/>
        <v>VENTANA DE CRISTAL LAMINADO 6MM. CON MARCO DE ALUMINIO C/SISTEMA CORREDIZO.
VENTANA DE CRISTAL LAMINADO 6MM. CON MARCO</v>
      </c>
      <c r="C368" s="738"/>
      <c r="D368" s="484" t="str">
        <f t="shared" si="121"/>
        <v>m2</v>
      </c>
      <c r="E368" s="478">
        <f t="shared" si="122"/>
        <v>239.3</v>
      </c>
      <c r="F368" s="458">
        <f t="shared" si="123"/>
        <v>90</v>
      </c>
      <c r="G368" s="458">
        <f t="shared" si="124"/>
        <v>21537</v>
      </c>
      <c r="I368" s="187"/>
      <c r="J368" s="753" t="s">
        <v>672</v>
      </c>
      <c r="K368" s="753"/>
      <c r="L368" s="753"/>
      <c r="M368" s="753"/>
      <c r="N368" s="480" t="s">
        <v>826</v>
      </c>
      <c r="O368" s="481"/>
      <c r="P368" s="755">
        <v>239.3</v>
      </c>
      <c r="Q368" s="755"/>
      <c r="R368" s="756">
        <v>90</v>
      </c>
      <c r="S368" s="756"/>
      <c r="T368" s="756"/>
      <c r="U368" s="756">
        <v>21537</v>
      </c>
      <c r="V368" s="756"/>
      <c r="W368" s="481"/>
      <c r="X368" s="756">
        <v>21537</v>
      </c>
      <c r="Y368" s="756"/>
      <c r="Z368" s="756"/>
    </row>
    <row r="369" spans="1:26" s="168" customFormat="1">
      <c r="B369" s="737">
        <f t="shared" ref="B369:B378" si="125">+J369</f>
        <v>0</v>
      </c>
      <c r="C369" s="738"/>
      <c r="D369" s="484">
        <f t="shared" ref="D369:D378" si="126">+N369</f>
        <v>0</v>
      </c>
      <c r="E369" s="478">
        <f t="shared" ref="E369:E378" si="127">+P369</f>
        <v>0</v>
      </c>
      <c r="F369" s="458">
        <f t="shared" ref="F369:F378" si="128">+R369</f>
        <v>0</v>
      </c>
      <c r="G369" s="458">
        <f t="shared" ref="G369:G378" si="129">+U369</f>
        <v>0</v>
      </c>
      <c r="I369" s="187"/>
      <c r="J369" s="753"/>
      <c r="K369" s="753"/>
      <c r="L369" s="753"/>
      <c r="M369" s="753"/>
      <c r="N369" s="481"/>
      <c r="O369" s="481"/>
      <c r="P369" s="481"/>
      <c r="Q369" s="481"/>
      <c r="R369" s="481"/>
      <c r="S369" s="481"/>
      <c r="T369" s="481"/>
      <c r="U369" s="481"/>
      <c r="V369" s="481"/>
      <c r="W369" s="481"/>
      <c r="X369" s="481"/>
      <c r="Y369" s="481"/>
      <c r="Z369" s="481"/>
    </row>
    <row r="370" spans="1:26" s="168" customFormat="1">
      <c r="B370" s="737">
        <f t="shared" si="125"/>
        <v>0</v>
      </c>
      <c r="C370" s="738"/>
      <c r="D370" s="484">
        <f t="shared" si="126"/>
        <v>0</v>
      </c>
      <c r="E370" s="478">
        <f t="shared" si="127"/>
        <v>0</v>
      </c>
      <c r="F370" s="458">
        <f t="shared" si="128"/>
        <v>0</v>
      </c>
      <c r="G370" s="458">
        <f t="shared" si="129"/>
        <v>0</v>
      </c>
      <c r="I370" s="187"/>
      <c r="J370" s="753"/>
      <c r="K370" s="753"/>
      <c r="L370" s="753"/>
      <c r="M370" s="753"/>
      <c r="N370" s="481"/>
      <c r="O370" s="481"/>
      <c r="P370" s="481"/>
      <c r="Q370" s="481"/>
      <c r="R370" s="481"/>
      <c r="S370" s="481"/>
      <c r="T370" s="481"/>
      <c r="U370" s="481"/>
      <c r="V370" s="481"/>
      <c r="W370" s="481"/>
      <c r="X370" s="481"/>
      <c r="Y370" s="481"/>
      <c r="Z370" s="481"/>
    </row>
    <row r="371" spans="1:26" s="168" customFormat="1" ht="21" customHeight="1">
      <c r="B371" s="737">
        <f t="shared" si="125"/>
        <v>0</v>
      </c>
      <c r="C371" s="738"/>
      <c r="D371" s="484">
        <f t="shared" si="126"/>
        <v>0</v>
      </c>
      <c r="E371" s="478">
        <f t="shared" si="127"/>
        <v>0</v>
      </c>
      <c r="F371" s="458">
        <f t="shared" si="128"/>
        <v>0</v>
      </c>
      <c r="G371" s="458">
        <f t="shared" si="129"/>
        <v>0</v>
      </c>
      <c r="I371" s="187"/>
      <c r="J371" s="753"/>
      <c r="K371" s="753"/>
      <c r="L371" s="753"/>
      <c r="M371" s="753"/>
      <c r="N371" s="481"/>
      <c r="O371" s="481"/>
      <c r="P371" s="481"/>
      <c r="Q371" s="481"/>
      <c r="R371" s="481"/>
      <c r="S371" s="481"/>
      <c r="T371" s="481"/>
      <c r="U371" s="481"/>
      <c r="V371" s="481"/>
      <c r="W371" s="481"/>
      <c r="X371" s="481"/>
      <c r="Y371" s="481"/>
      <c r="Z371" s="481"/>
    </row>
    <row r="372" spans="1:26" s="168" customFormat="1" ht="13.5" customHeight="1">
      <c r="B372" s="737">
        <f t="shared" si="125"/>
        <v>0</v>
      </c>
      <c r="C372" s="738"/>
      <c r="D372" s="484">
        <f t="shared" si="126"/>
        <v>0</v>
      </c>
      <c r="E372" s="478">
        <f t="shared" si="127"/>
        <v>0</v>
      </c>
      <c r="F372" s="458">
        <f t="shared" si="128"/>
        <v>0</v>
      </c>
      <c r="G372" s="458">
        <f t="shared" si="129"/>
        <v>0</v>
      </c>
      <c r="I372" s="187"/>
      <c r="J372" s="753"/>
      <c r="K372" s="753"/>
      <c r="L372" s="753"/>
      <c r="M372" s="753"/>
      <c r="N372" s="481"/>
      <c r="O372" s="481"/>
      <c r="P372" s="481"/>
      <c r="Q372" s="481"/>
      <c r="R372" s="481"/>
      <c r="S372" s="481"/>
      <c r="T372" s="481"/>
      <c r="U372" s="481"/>
      <c r="V372" s="481"/>
      <c r="W372" s="481"/>
      <c r="X372" s="481"/>
      <c r="Y372" s="481"/>
      <c r="Z372" s="481"/>
    </row>
    <row r="373" spans="1:26">
      <c r="A373" s="161"/>
      <c r="B373" s="737" t="str">
        <f t="shared" si="125"/>
        <v>ELECTROBOMBA DE 1.5 HP</v>
      </c>
      <c r="C373" s="738"/>
      <c r="D373" s="484" t="str">
        <f t="shared" si="126"/>
        <v>und</v>
      </c>
      <c r="E373" s="478">
        <f t="shared" si="127"/>
        <v>1</v>
      </c>
      <c r="F373" s="458">
        <f t="shared" si="128"/>
        <v>1400</v>
      </c>
      <c r="G373" s="458">
        <f t="shared" si="129"/>
        <v>1400</v>
      </c>
      <c r="H373" s="161"/>
      <c r="J373" s="754" t="s">
        <v>673</v>
      </c>
      <c r="K373" s="754"/>
      <c r="L373" s="754"/>
      <c r="M373" s="754"/>
      <c r="N373" s="480" t="s">
        <v>117</v>
      </c>
      <c r="O373" s="481"/>
      <c r="P373" s="755">
        <v>1</v>
      </c>
      <c r="Q373" s="755"/>
      <c r="R373" s="756">
        <v>1400</v>
      </c>
      <c r="S373" s="756"/>
      <c r="T373" s="756"/>
      <c r="U373" s="756">
        <v>1400</v>
      </c>
      <c r="V373" s="756"/>
      <c r="W373" s="481"/>
      <c r="X373" s="756">
        <v>1400</v>
      </c>
      <c r="Y373" s="756"/>
      <c r="Z373" s="756"/>
    </row>
    <row r="374" spans="1:26" ht="15" customHeight="1">
      <c r="A374" s="161"/>
      <c r="B374" s="737" t="str">
        <f t="shared" si="125"/>
        <v>SEÑALES DE INFORMACION</v>
      </c>
      <c r="C374" s="738"/>
      <c r="D374" s="484" t="str">
        <f t="shared" si="126"/>
        <v>und</v>
      </c>
      <c r="E374" s="478">
        <f t="shared" si="127"/>
        <v>130</v>
      </c>
      <c r="F374" s="458">
        <f t="shared" si="128"/>
        <v>5</v>
      </c>
      <c r="G374" s="458">
        <f t="shared" si="129"/>
        <v>650</v>
      </c>
      <c r="H374" s="161"/>
      <c r="J374" s="754" t="s">
        <v>674</v>
      </c>
      <c r="K374" s="754"/>
      <c r="L374" s="754"/>
      <c r="M374" s="754"/>
      <c r="N374" s="480" t="s">
        <v>117</v>
      </c>
      <c r="O374" s="481"/>
      <c r="P374" s="755">
        <v>130</v>
      </c>
      <c r="Q374" s="755"/>
      <c r="R374" s="756">
        <v>5</v>
      </c>
      <c r="S374" s="756"/>
      <c r="T374" s="756"/>
      <c r="U374" s="756">
        <v>650</v>
      </c>
      <c r="V374" s="756"/>
      <c r="W374" s="481"/>
      <c r="X374" s="756">
        <v>650</v>
      </c>
      <c r="Y374" s="756"/>
      <c r="Z374" s="756"/>
    </row>
    <row r="375" spans="1:26" ht="13.5" customHeight="1">
      <c r="A375" s="161"/>
      <c r="B375" s="737" t="str">
        <f t="shared" si="125"/>
        <v>CAJA DE REGISTRO DE DESAGUE DE 12"X24" -PREFABRICADO</v>
      </c>
      <c r="C375" s="738"/>
      <c r="D375" s="484" t="str">
        <f t="shared" si="126"/>
        <v>und</v>
      </c>
      <c r="E375" s="478">
        <f t="shared" si="127"/>
        <v>17</v>
      </c>
      <c r="F375" s="458">
        <f t="shared" si="128"/>
        <v>35</v>
      </c>
      <c r="G375" s="458">
        <f t="shared" si="129"/>
        <v>595</v>
      </c>
      <c r="H375" s="161"/>
      <c r="J375" s="753" t="s">
        <v>675</v>
      </c>
      <c r="K375" s="753"/>
      <c r="L375" s="753"/>
      <c r="M375" s="753"/>
      <c r="N375" s="480" t="s">
        <v>117</v>
      </c>
      <c r="O375" s="481"/>
      <c r="P375" s="755">
        <v>17</v>
      </c>
      <c r="Q375" s="755"/>
      <c r="R375" s="756">
        <v>35</v>
      </c>
      <c r="S375" s="756"/>
      <c r="T375" s="756"/>
      <c r="U375" s="756">
        <v>595</v>
      </c>
      <c r="V375" s="756"/>
      <c r="W375" s="481"/>
      <c r="X375" s="756">
        <v>595</v>
      </c>
      <c r="Y375" s="756"/>
      <c r="Z375" s="756"/>
    </row>
    <row r="376" spans="1:26">
      <c r="B376" s="737">
        <f t="shared" si="125"/>
        <v>0</v>
      </c>
      <c r="C376" s="738"/>
      <c r="D376" s="484">
        <f t="shared" si="126"/>
        <v>0</v>
      </c>
      <c r="E376" s="478">
        <f t="shared" si="127"/>
        <v>0</v>
      </c>
      <c r="F376" s="458">
        <f t="shared" si="128"/>
        <v>0</v>
      </c>
      <c r="G376" s="458">
        <f t="shared" si="129"/>
        <v>0</v>
      </c>
      <c r="J376" s="753"/>
      <c r="K376" s="753"/>
      <c r="L376" s="753"/>
      <c r="M376" s="753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</row>
    <row r="377" spans="1:26" ht="13.5" customHeight="1">
      <c r="B377" s="737" t="str">
        <f t="shared" si="125"/>
        <v>MARCO Y TAPA F°F° P/MEDIDOR DE AGUA 1/2"</v>
      </c>
      <c r="C377" s="738"/>
      <c r="D377" s="484" t="str">
        <f t="shared" si="126"/>
        <v>und</v>
      </c>
      <c r="E377" s="478">
        <f t="shared" si="127"/>
        <v>2</v>
      </c>
      <c r="F377" s="458">
        <f t="shared" si="128"/>
        <v>38</v>
      </c>
      <c r="G377" s="458">
        <f t="shared" si="129"/>
        <v>76</v>
      </c>
      <c r="J377" s="753" t="s">
        <v>676</v>
      </c>
      <c r="K377" s="753"/>
      <c r="L377" s="753"/>
      <c r="M377" s="753"/>
      <c r="N377" s="480" t="s">
        <v>117</v>
      </c>
      <c r="O377" s="481"/>
      <c r="P377" s="755">
        <v>2</v>
      </c>
      <c r="Q377" s="755"/>
      <c r="R377" s="756">
        <v>38</v>
      </c>
      <c r="S377" s="756"/>
      <c r="T377" s="756"/>
      <c r="U377" s="756">
        <v>76</v>
      </c>
      <c r="V377" s="756"/>
      <c r="W377" s="481"/>
      <c r="X377" s="756">
        <v>76</v>
      </c>
      <c r="Y377" s="756"/>
      <c r="Z377" s="756"/>
    </row>
    <row r="378" spans="1:26">
      <c r="B378" s="737">
        <f t="shared" si="125"/>
        <v>0</v>
      </c>
      <c r="C378" s="738"/>
      <c r="D378" s="484">
        <f t="shared" si="126"/>
        <v>0</v>
      </c>
      <c r="E378" s="478">
        <f t="shared" si="127"/>
        <v>0</v>
      </c>
      <c r="F378" s="458">
        <f t="shared" si="128"/>
        <v>0</v>
      </c>
      <c r="G378" s="458">
        <f t="shared" si="129"/>
        <v>0</v>
      </c>
      <c r="J378" s="753"/>
      <c r="K378" s="753"/>
      <c r="L378" s="753"/>
      <c r="M378" s="753"/>
      <c r="N378" s="481"/>
      <c r="O378" s="481"/>
      <c r="P378" s="481"/>
      <c r="Q378" s="481"/>
      <c r="R378" s="481"/>
      <c r="S378" s="481"/>
      <c r="T378" s="481"/>
      <c r="U378" s="481"/>
      <c r="V378" s="481"/>
      <c r="W378" s="481"/>
      <c r="X378" s="481"/>
      <c r="Y378" s="481"/>
      <c r="Z378" s="481"/>
    </row>
    <row r="379" spans="1:26">
      <c r="B379" s="737" t="str">
        <f t="shared" ref="B379:B395" si="130">+J379</f>
        <v>TARJETA INTERFAS TELEFONICA PCI-E</v>
      </c>
      <c r="C379" s="738"/>
      <c r="D379" s="484" t="str">
        <f t="shared" ref="D379:D395" si="131">+N379</f>
        <v>und</v>
      </c>
      <c r="E379" s="478">
        <f t="shared" ref="E379:E395" si="132">+P379</f>
        <v>1</v>
      </c>
      <c r="F379" s="458">
        <f t="shared" ref="F379:F395" si="133">+R379</f>
        <v>123</v>
      </c>
      <c r="G379" s="458">
        <f t="shared" ref="G379:G395" si="134">+U379</f>
        <v>123</v>
      </c>
      <c r="J379" s="754" t="s">
        <v>677</v>
      </c>
      <c r="K379" s="754"/>
      <c r="L379" s="754"/>
      <c r="M379" s="754"/>
      <c r="N379" s="480" t="s">
        <v>117</v>
      </c>
      <c r="O379" s="481"/>
      <c r="P379" s="755">
        <v>1</v>
      </c>
      <c r="Q379" s="755"/>
      <c r="R379" s="756">
        <v>123</v>
      </c>
      <c r="S379" s="756"/>
      <c r="T379" s="756"/>
      <c r="U379" s="756">
        <v>123</v>
      </c>
      <c r="V379" s="756"/>
      <c r="W379" s="481"/>
      <c r="X379" s="756">
        <v>123</v>
      </c>
      <c r="Y379" s="756"/>
      <c r="Z379" s="756"/>
    </row>
    <row r="380" spans="1:26">
      <c r="B380" s="737" t="str">
        <f t="shared" si="130"/>
        <v>MARCO Y TAPA F°F° P. BUZON DE Ý 1.20 M.</v>
      </c>
      <c r="C380" s="738"/>
      <c r="D380" s="484" t="str">
        <f t="shared" si="131"/>
        <v>pza</v>
      </c>
      <c r="E380" s="478">
        <f t="shared" si="132"/>
        <v>2</v>
      </c>
      <c r="F380" s="458">
        <f t="shared" si="133"/>
        <v>250</v>
      </c>
      <c r="G380" s="458">
        <f t="shared" si="134"/>
        <v>500</v>
      </c>
      <c r="J380" s="754" t="s">
        <v>678</v>
      </c>
      <c r="K380" s="754"/>
      <c r="L380" s="754"/>
      <c r="M380" s="754"/>
      <c r="N380" s="480" t="s">
        <v>110</v>
      </c>
      <c r="O380" s="481"/>
      <c r="P380" s="755">
        <v>2</v>
      </c>
      <c r="Q380" s="755"/>
      <c r="R380" s="756">
        <v>250</v>
      </c>
      <c r="S380" s="756"/>
      <c r="T380" s="756"/>
      <c r="U380" s="756">
        <v>500</v>
      </c>
      <c r="V380" s="756"/>
      <c r="W380" s="481"/>
      <c r="X380" s="756">
        <v>500</v>
      </c>
      <c r="Y380" s="756"/>
      <c r="Z380" s="756"/>
    </row>
    <row r="381" spans="1:26">
      <c r="B381" s="737" t="str">
        <f t="shared" si="130"/>
        <v>TAPA SANITARIA METALICA 0.60X0.60 EN CISTERNA Y T. ELEVADO</v>
      </c>
      <c r="C381" s="738"/>
      <c r="D381" s="484" t="str">
        <f t="shared" si="131"/>
        <v>und</v>
      </c>
      <c r="E381" s="478">
        <f t="shared" si="132"/>
        <v>4</v>
      </c>
      <c r="F381" s="458">
        <f t="shared" si="133"/>
        <v>15</v>
      </c>
      <c r="G381" s="458">
        <f t="shared" si="134"/>
        <v>60</v>
      </c>
      <c r="J381" s="753" t="s">
        <v>679</v>
      </c>
      <c r="K381" s="753"/>
      <c r="L381" s="753"/>
      <c r="M381" s="753"/>
      <c r="N381" s="480" t="s">
        <v>117</v>
      </c>
      <c r="O381" s="481"/>
      <c r="P381" s="755">
        <v>4</v>
      </c>
      <c r="Q381" s="755"/>
      <c r="R381" s="756">
        <v>15</v>
      </c>
      <c r="S381" s="756"/>
      <c r="T381" s="756"/>
      <c r="U381" s="756">
        <v>60</v>
      </c>
      <c r="V381" s="756"/>
      <c r="W381" s="481"/>
      <c r="X381" s="756">
        <v>60</v>
      </c>
      <c r="Y381" s="756"/>
      <c r="Z381" s="756"/>
    </row>
    <row r="382" spans="1:26">
      <c r="B382" s="737">
        <f t="shared" si="130"/>
        <v>0</v>
      </c>
      <c r="C382" s="738"/>
      <c r="D382" s="484">
        <f t="shared" si="131"/>
        <v>0</v>
      </c>
      <c r="E382" s="478">
        <f t="shared" si="132"/>
        <v>0</v>
      </c>
      <c r="F382" s="458">
        <f t="shared" si="133"/>
        <v>0</v>
      </c>
      <c r="G382" s="458">
        <f t="shared" si="134"/>
        <v>0</v>
      </c>
      <c r="J382" s="753"/>
      <c r="K382" s="753"/>
      <c r="L382" s="753"/>
      <c r="M382" s="753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</row>
    <row r="383" spans="1:26">
      <c r="B383" s="737" t="str">
        <f t="shared" si="130"/>
        <v>BARRA EQUIPOTENCIAL DE COBRE 1/4" x 4" x 20", INCLUYE CAJA METALICA</v>
      </c>
      <c r="C383" s="738"/>
      <c r="D383" s="484" t="str">
        <f t="shared" si="131"/>
        <v>und</v>
      </c>
      <c r="E383" s="478">
        <f t="shared" si="132"/>
        <v>1</v>
      </c>
      <c r="F383" s="458">
        <f t="shared" si="133"/>
        <v>173.9</v>
      </c>
      <c r="G383" s="458">
        <f t="shared" si="134"/>
        <v>173.9</v>
      </c>
      <c r="J383" s="753" t="s">
        <v>680</v>
      </c>
      <c r="K383" s="753"/>
      <c r="L383" s="753"/>
      <c r="M383" s="753"/>
      <c r="N383" s="480" t="s">
        <v>117</v>
      </c>
      <c r="O383" s="481"/>
      <c r="P383" s="755">
        <v>1</v>
      </c>
      <c r="Q383" s="755"/>
      <c r="R383" s="756">
        <v>173.9</v>
      </c>
      <c r="S383" s="756"/>
      <c r="T383" s="756"/>
      <c r="U383" s="756">
        <v>173.9</v>
      </c>
      <c r="V383" s="756"/>
      <c r="W383" s="481"/>
      <c r="X383" s="756">
        <v>173.9</v>
      </c>
      <c r="Y383" s="756"/>
      <c r="Z383" s="756"/>
    </row>
    <row r="384" spans="1:26">
      <c r="B384" s="737">
        <f t="shared" si="130"/>
        <v>0</v>
      </c>
      <c r="C384" s="738"/>
      <c r="D384" s="484">
        <f t="shared" si="131"/>
        <v>0</v>
      </c>
      <c r="E384" s="478">
        <f t="shared" si="132"/>
        <v>0</v>
      </c>
      <c r="F384" s="458">
        <f t="shared" si="133"/>
        <v>0</v>
      </c>
      <c r="G384" s="458">
        <f t="shared" si="134"/>
        <v>0</v>
      </c>
      <c r="J384" s="753"/>
      <c r="K384" s="753"/>
      <c r="L384" s="753"/>
      <c r="M384" s="753"/>
      <c r="N384" s="481"/>
      <c r="O384" s="481"/>
      <c r="P384" s="481"/>
      <c r="Q384" s="481"/>
      <c r="R384" s="481"/>
      <c r="S384" s="481"/>
      <c r="T384" s="481"/>
      <c r="U384" s="481"/>
      <c r="V384" s="481"/>
      <c r="W384" s="481"/>
      <c r="X384" s="481"/>
      <c r="Y384" s="481"/>
      <c r="Z384" s="481"/>
    </row>
    <row r="385" spans="2:26">
      <c r="B385" s="737" t="str">
        <f t="shared" si="130"/>
        <v>REJA DE PROTECCION PARA VENTANA CON PERFILES RECTANGULARES DE 25mmX50mmX2.26 mm S/DISEÑO</v>
      </c>
      <c r="C385" s="738"/>
      <c r="D385" s="484" t="str">
        <f t="shared" si="131"/>
        <v>m2</v>
      </c>
      <c r="E385" s="478">
        <f t="shared" si="132"/>
        <v>7.2764999999999995</v>
      </c>
      <c r="F385" s="458">
        <f t="shared" si="133"/>
        <v>120</v>
      </c>
      <c r="G385" s="458">
        <f t="shared" si="134"/>
        <v>873.18000000000006</v>
      </c>
      <c r="J385" s="753" t="s">
        <v>681</v>
      </c>
      <c r="K385" s="753"/>
      <c r="L385" s="753"/>
      <c r="M385" s="753"/>
      <c r="N385" s="480" t="s">
        <v>826</v>
      </c>
      <c r="O385" s="481"/>
      <c r="P385" s="755">
        <v>7.2764999999999995</v>
      </c>
      <c r="Q385" s="755"/>
      <c r="R385" s="756">
        <v>120</v>
      </c>
      <c r="S385" s="756"/>
      <c r="T385" s="756"/>
      <c r="U385" s="756">
        <v>873.18000000000006</v>
      </c>
      <c r="V385" s="756"/>
      <c r="W385" s="481"/>
      <c r="X385" s="756">
        <v>873.18000000000006</v>
      </c>
      <c r="Y385" s="756"/>
      <c r="Z385" s="756"/>
    </row>
    <row r="386" spans="2:26">
      <c r="B386" s="737">
        <f t="shared" si="130"/>
        <v>0</v>
      </c>
      <c r="C386" s="738"/>
      <c r="D386" s="484">
        <f t="shared" si="131"/>
        <v>0</v>
      </c>
      <c r="E386" s="478">
        <f t="shared" si="132"/>
        <v>0</v>
      </c>
      <c r="F386" s="458">
        <f t="shared" si="133"/>
        <v>0</v>
      </c>
      <c r="G386" s="458">
        <f t="shared" si="134"/>
        <v>0</v>
      </c>
      <c r="J386" s="753"/>
      <c r="K386" s="753"/>
      <c r="L386" s="753"/>
      <c r="M386" s="753"/>
      <c r="N386" s="481"/>
      <c r="O386" s="481"/>
      <c r="P386" s="481"/>
      <c r="Q386" s="481"/>
      <c r="R386" s="481"/>
      <c r="S386" s="481"/>
      <c r="T386" s="481"/>
      <c r="U386" s="481"/>
      <c r="V386" s="481"/>
      <c r="W386" s="481"/>
      <c r="X386" s="481"/>
      <c r="Y386" s="481"/>
      <c r="Z386" s="481"/>
    </row>
    <row r="387" spans="2:26">
      <c r="B387" s="737">
        <f t="shared" si="130"/>
        <v>0</v>
      </c>
      <c r="C387" s="738"/>
      <c r="D387" s="484">
        <f t="shared" si="131"/>
        <v>0</v>
      </c>
      <c r="E387" s="478">
        <f t="shared" si="132"/>
        <v>0</v>
      </c>
      <c r="F387" s="458">
        <f t="shared" si="133"/>
        <v>0</v>
      </c>
      <c r="G387" s="458">
        <f t="shared" si="134"/>
        <v>0</v>
      </c>
      <c r="J387" s="753"/>
      <c r="K387" s="753"/>
      <c r="L387" s="753"/>
      <c r="M387" s="753"/>
      <c r="N387" s="481"/>
      <c r="O387" s="481"/>
      <c r="P387" s="481"/>
      <c r="Q387" s="481"/>
      <c r="R387" s="481"/>
      <c r="S387" s="481"/>
      <c r="T387" s="481"/>
      <c r="U387" s="481"/>
      <c r="V387" s="481"/>
      <c r="W387" s="481"/>
      <c r="X387" s="481"/>
      <c r="Y387" s="481"/>
      <c r="Z387" s="481"/>
    </row>
    <row r="388" spans="2:26">
      <c r="B388" s="737" t="str">
        <f t="shared" si="130"/>
        <v>RIEL DE ALUMINIO 90 x 25 mm x 3 m</v>
      </c>
      <c r="C388" s="738"/>
      <c r="D388" s="484" t="str">
        <f t="shared" si="131"/>
        <v>und</v>
      </c>
      <c r="E388" s="478">
        <f t="shared" si="132"/>
        <v>2.0474999999999999</v>
      </c>
      <c r="F388" s="458">
        <f t="shared" si="133"/>
        <v>15</v>
      </c>
      <c r="G388" s="458">
        <f t="shared" si="134"/>
        <v>30.71</v>
      </c>
      <c r="J388" s="754" t="s">
        <v>682</v>
      </c>
      <c r="K388" s="754"/>
      <c r="L388" s="754"/>
      <c r="M388" s="754"/>
      <c r="N388" s="480" t="s">
        <v>117</v>
      </c>
      <c r="O388" s="481"/>
      <c r="P388" s="755">
        <v>2.0474999999999999</v>
      </c>
      <c r="Q388" s="755"/>
      <c r="R388" s="756">
        <v>15</v>
      </c>
      <c r="S388" s="756"/>
      <c r="T388" s="756"/>
      <c r="U388" s="756">
        <v>30.71</v>
      </c>
      <c r="V388" s="756"/>
      <c r="W388" s="481"/>
      <c r="X388" s="756">
        <v>30.71</v>
      </c>
      <c r="Y388" s="756"/>
      <c r="Z388" s="756"/>
    </row>
    <row r="389" spans="2:26">
      <c r="B389" s="737" t="str">
        <f t="shared" si="130"/>
        <v>VENTANA METALICA, MARCO CON ANGULARES, SEGÚN DISEÑO. INC/ COLOCACION, PINTURA Y ACCESORIOS</v>
      </c>
      <c r="C389" s="738"/>
      <c r="D389" s="484" t="str">
        <f t="shared" si="131"/>
        <v>m2</v>
      </c>
      <c r="E389" s="478">
        <f t="shared" si="132"/>
        <v>1</v>
      </c>
      <c r="F389" s="458">
        <f t="shared" si="133"/>
        <v>120</v>
      </c>
      <c r="G389" s="458">
        <f t="shared" si="134"/>
        <v>120</v>
      </c>
      <c r="J389" s="753" t="s">
        <v>683</v>
      </c>
      <c r="K389" s="753"/>
      <c r="L389" s="753"/>
      <c r="M389" s="753"/>
      <c r="N389" s="480" t="s">
        <v>826</v>
      </c>
      <c r="O389" s="481"/>
      <c r="P389" s="755">
        <v>1</v>
      </c>
      <c r="Q389" s="755"/>
      <c r="R389" s="756">
        <v>120</v>
      </c>
      <c r="S389" s="756"/>
      <c r="T389" s="756"/>
      <c r="U389" s="756">
        <v>120</v>
      </c>
      <c r="V389" s="756"/>
      <c r="W389" s="481"/>
      <c r="X389" s="756">
        <v>120</v>
      </c>
      <c r="Y389" s="756"/>
      <c r="Z389" s="756"/>
    </row>
    <row r="390" spans="2:26">
      <c r="B390" s="737">
        <f t="shared" si="130"/>
        <v>0</v>
      </c>
      <c r="C390" s="738"/>
      <c r="D390" s="484">
        <f t="shared" si="131"/>
        <v>0</v>
      </c>
      <c r="E390" s="478">
        <f t="shared" si="132"/>
        <v>0</v>
      </c>
      <c r="F390" s="458">
        <f t="shared" si="133"/>
        <v>0</v>
      </c>
      <c r="G390" s="458">
        <f t="shared" si="134"/>
        <v>0</v>
      </c>
      <c r="J390" s="753"/>
      <c r="K390" s="753"/>
      <c r="L390" s="753"/>
      <c r="M390" s="753"/>
      <c r="N390" s="481"/>
      <c r="O390" s="481"/>
      <c r="P390" s="481"/>
      <c r="Q390" s="481"/>
      <c r="R390" s="481"/>
      <c r="S390" s="481"/>
      <c r="T390" s="481"/>
      <c r="U390" s="481"/>
      <c r="V390" s="481"/>
      <c r="W390" s="481"/>
      <c r="X390" s="481"/>
      <c r="Y390" s="481"/>
      <c r="Z390" s="481"/>
    </row>
    <row r="391" spans="2:26">
      <c r="B391" s="737">
        <f t="shared" si="130"/>
        <v>0</v>
      </c>
      <c r="C391" s="738"/>
      <c r="D391" s="484">
        <f t="shared" si="131"/>
        <v>0</v>
      </c>
      <c r="E391" s="478">
        <f t="shared" si="132"/>
        <v>0</v>
      </c>
      <c r="F391" s="458">
        <f t="shared" si="133"/>
        <v>0</v>
      </c>
      <c r="G391" s="458">
        <f t="shared" si="134"/>
        <v>0</v>
      </c>
      <c r="J391" s="753"/>
      <c r="K391" s="753"/>
      <c r="L391" s="753"/>
      <c r="M391" s="753"/>
      <c r="N391" s="481"/>
      <c r="O391" s="481"/>
      <c r="P391" s="481"/>
      <c r="Q391" s="481"/>
      <c r="R391" s="481"/>
      <c r="S391" s="481"/>
      <c r="T391" s="481"/>
      <c r="U391" s="481"/>
      <c r="V391" s="481"/>
      <c r="W391" s="481"/>
      <c r="X391" s="481"/>
      <c r="Y391" s="481"/>
      <c r="Z391" s="481"/>
    </row>
    <row r="392" spans="2:26">
      <c r="B392" s="737" t="str">
        <f t="shared" si="130"/>
        <v>PUERTA DE CRISTAL LAMINADO 10 MM. DE 02 HOJAS, CON MARCO DE ALUMINIO, SEGÚN DISEÑO</v>
      </c>
      <c r="C392" s="738"/>
      <c r="D392" s="484" t="str">
        <f t="shared" si="131"/>
        <v>und</v>
      </c>
      <c r="E392" s="478">
        <f t="shared" si="132"/>
        <v>2</v>
      </c>
      <c r="F392" s="458">
        <f t="shared" si="133"/>
        <v>1300</v>
      </c>
      <c r="G392" s="458">
        <f t="shared" si="134"/>
        <v>2600</v>
      </c>
      <c r="J392" s="753" t="s">
        <v>684</v>
      </c>
      <c r="K392" s="753"/>
      <c r="L392" s="753"/>
      <c r="M392" s="753"/>
      <c r="N392" s="480" t="s">
        <v>117</v>
      </c>
      <c r="O392" s="481"/>
      <c r="P392" s="755">
        <v>2</v>
      </c>
      <c r="Q392" s="755"/>
      <c r="R392" s="756">
        <v>1300</v>
      </c>
      <c r="S392" s="756"/>
      <c r="T392" s="756"/>
      <c r="U392" s="756">
        <v>2600</v>
      </c>
      <c r="V392" s="756"/>
      <c r="W392" s="481"/>
      <c r="X392" s="756">
        <v>2600</v>
      </c>
      <c r="Y392" s="756"/>
      <c r="Z392" s="756"/>
    </row>
    <row r="393" spans="2:26">
      <c r="B393" s="737">
        <f t="shared" si="130"/>
        <v>0</v>
      </c>
      <c r="C393" s="738"/>
      <c r="D393" s="484">
        <f t="shared" si="131"/>
        <v>0</v>
      </c>
      <c r="E393" s="478">
        <f t="shared" si="132"/>
        <v>0</v>
      </c>
      <c r="F393" s="458">
        <f t="shared" si="133"/>
        <v>0</v>
      </c>
      <c r="G393" s="458">
        <f t="shared" si="134"/>
        <v>0</v>
      </c>
      <c r="J393" s="753"/>
      <c r="K393" s="753"/>
      <c r="L393" s="753"/>
      <c r="M393" s="753"/>
      <c r="N393" s="481"/>
      <c r="O393" s="481"/>
      <c r="P393" s="481"/>
      <c r="Q393" s="481"/>
      <c r="R393" s="481"/>
      <c r="S393" s="481"/>
      <c r="T393" s="481"/>
      <c r="U393" s="481"/>
      <c r="V393" s="481"/>
      <c r="W393" s="481"/>
      <c r="X393" s="481"/>
      <c r="Y393" s="481"/>
      <c r="Z393" s="481"/>
    </row>
    <row r="394" spans="2:26">
      <c r="B394" s="737">
        <f t="shared" si="130"/>
        <v>0</v>
      </c>
      <c r="C394" s="738"/>
      <c r="D394" s="484">
        <f t="shared" si="131"/>
        <v>0</v>
      </c>
      <c r="E394" s="478">
        <f t="shared" si="132"/>
        <v>0</v>
      </c>
      <c r="F394" s="458">
        <f t="shared" si="133"/>
        <v>0</v>
      </c>
      <c r="G394" s="458">
        <f t="shared" si="134"/>
        <v>0</v>
      </c>
      <c r="J394" s="753"/>
      <c r="K394" s="753"/>
      <c r="L394" s="753"/>
      <c r="M394" s="753"/>
      <c r="N394" s="481"/>
      <c r="O394" s="481"/>
      <c r="P394" s="481"/>
      <c r="Q394" s="481"/>
      <c r="R394" s="481"/>
      <c r="S394" s="481"/>
      <c r="T394" s="481"/>
      <c r="U394" s="481"/>
      <c r="V394" s="481"/>
      <c r="W394" s="481"/>
      <c r="X394" s="481"/>
      <c r="Y394" s="481"/>
      <c r="Z394" s="481"/>
    </row>
    <row r="395" spans="2:26">
      <c r="B395" s="737" t="str">
        <f t="shared" si="130"/>
        <v>ABRAZADERA DE ALUMINIO PARA TUBERIA DE 4"</v>
      </c>
      <c r="C395" s="738"/>
      <c r="D395" s="484" t="str">
        <f t="shared" si="131"/>
        <v>und</v>
      </c>
      <c r="E395" s="478">
        <f t="shared" si="132"/>
        <v>64</v>
      </c>
      <c r="F395" s="458">
        <f t="shared" si="133"/>
        <v>2.5</v>
      </c>
      <c r="G395" s="458">
        <f t="shared" si="134"/>
        <v>160</v>
      </c>
      <c r="J395" s="753" t="s">
        <v>685</v>
      </c>
      <c r="K395" s="753"/>
      <c r="L395" s="753"/>
      <c r="M395" s="753"/>
      <c r="N395" s="480" t="s">
        <v>117</v>
      </c>
      <c r="O395" s="481"/>
      <c r="P395" s="755">
        <v>64</v>
      </c>
      <c r="Q395" s="755"/>
      <c r="R395" s="756">
        <v>2.5</v>
      </c>
      <c r="S395" s="756"/>
      <c r="T395" s="756"/>
      <c r="U395" s="756">
        <v>160</v>
      </c>
      <c r="V395" s="756"/>
      <c r="W395" s="481"/>
      <c r="X395" s="756">
        <v>160</v>
      </c>
      <c r="Y395" s="756"/>
      <c r="Z395" s="756"/>
    </row>
    <row r="396" spans="2:26">
      <c r="B396" s="737">
        <f t="shared" ref="B396:B411" si="135">+J396</f>
        <v>0</v>
      </c>
      <c r="C396" s="738"/>
      <c r="D396" s="484">
        <f t="shared" ref="D396:D411" si="136">+N396</f>
        <v>0</v>
      </c>
      <c r="E396" s="478">
        <f t="shared" ref="E396:E411" si="137">+P396</f>
        <v>0</v>
      </c>
      <c r="F396" s="458">
        <f t="shared" ref="F396:F411" si="138">+R396</f>
        <v>0</v>
      </c>
      <c r="G396" s="458">
        <f t="shared" ref="G396:G411" si="139">+U396</f>
        <v>0</v>
      </c>
      <c r="J396" s="753"/>
      <c r="K396" s="753"/>
      <c r="L396" s="753"/>
      <c r="M396" s="753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</row>
    <row r="397" spans="2:26">
      <c r="B397" s="737" t="str">
        <f t="shared" si="135"/>
        <v>PARANTES GALVANIZADOS 89X38 L=3.00M</v>
      </c>
      <c r="C397" s="738"/>
      <c r="D397" s="484" t="str">
        <f t="shared" si="136"/>
        <v>pza</v>
      </c>
      <c r="E397" s="478">
        <f t="shared" si="137"/>
        <v>11.700000000000001</v>
      </c>
      <c r="F397" s="458">
        <f t="shared" si="138"/>
        <v>15</v>
      </c>
      <c r="G397" s="458">
        <f t="shared" si="139"/>
        <v>175.5</v>
      </c>
      <c r="J397" s="754" t="s">
        <v>686</v>
      </c>
      <c r="K397" s="754"/>
      <c r="L397" s="754"/>
      <c r="M397" s="754"/>
      <c r="N397" s="480" t="s">
        <v>110</v>
      </c>
      <c r="O397" s="481"/>
      <c r="P397" s="755">
        <v>11.700000000000001</v>
      </c>
      <c r="Q397" s="755"/>
      <c r="R397" s="756">
        <v>15</v>
      </c>
      <c r="S397" s="756"/>
      <c r="T397" s="756"/>
      <c r="U397" s="756">
        <v>175.5</v>
      </c>
      <c r="V397" s="756"/>
      <c r="W397" s="481"/>
      <c r="X397" s="756">
        <v>175.5</v>
      </c>
      <c r="Y397" s="756"/>
      <c r="Z397" s="756"/>
    </row>
    <row r="398" spans="2:26">
      <c r="B398" s="737" t="str">
        <f t="shared" si="135"/>
        <v>TUBO CUADRADO DE ALUM.1.1/2"X1.1/2" X4MM</v>
      </c>
      <c r="C398" s="738"/>
      <c r="D398" s="484" t="str">
        <f t="shared" si="136"/>
        <v>m</v>
      </c>
      <c r="E398" s="478">
        <f t="shared" si="137"/>
        <v>34.683399999999999</v>
      </c>
      <c r="F398" s="458">
        <f t="shared" si="138"/>
        <v>5</v>
      </c>
      <c r="G398" s="458">
        <f t="shared" si="139"/>
        <v>173.42000000000002</v>
      </c>
      <c r="J398" s="753" t="s">
        <v>687</v>
      </c>
      <c r="K398" s="753"/>
      <c r="L398" s="753"/>
      <c r="M398" s="753"/>
      <c r="N398" s="480" t="s">
        <v>827</v>
      </c>
      <c r="O398" s="481"/>
      <c r="P398" s="755">
        <v>34.683399999999999</v>
      </c>
      <c r="Q398" s="755"/>
      <c r="R398" s="756">
        <v>5</v>
      </c>
      <c r="S398" s="756"/>
      <c r="T398" s="756"/>
      <c r="U398" s="756">
        <v>173.42000000000002</v>
      </c>
      <c r="V398" s="756"/>
      <c r="W398" s="481"/>
      <c r="X398" s="756">
        <v>173.42000000000002</v>
      </c>
      <c r="Y398" s="756"/>
      <c r="Z398" s="756"/>
    </row>
    <row r="399" spans="2:26">
      <c r="B399" s="737">
        <f t="shared" si="135"/>
        <v>0</v>
      </c>
      <c r="C399" s="738"/>
      <c r="D399" s="484">
        <f t="shared" si="136"/>
        <v>0</v>
      </c>
      <c r="E399" s="478">
        <f t="shared" si="137"/>
        <v>0</v>
      </c>
      <c r="F399" s="458">
        <f t="shared" si="138"/>
        <v>0</v>
      </c>
      <c r="G399" s="458">
        <f t="shared" si="139"/>
        <v>0</v>
      </c>
      <c r="J399" s="753"/>
      <c r="K399" s="753"/>
      <c r="L399" s="753"/>
      <c r="M399" s="753"/>
      <c r="N399" s="481"/>
      <c r="O399" s="481"/>
      <c r="P399" s="481"/>
      <c r="Q399" s="481"/>
      <c r="R399" s="481"/>
      <c r="S399" s="481"/>
      <c r="T399" s="481"/>
      <c r="U399" s="481"/>
      <c r="V399" s="481"/>
      <c r="W399" s="481"/>
      <c r="X399" s="481"/>
      <c r="Y399" s="481"/>
      <c r="Z399" s="481"/>
    </row>
    <row r="400" spans="2:26">
      <c r="B400" s="737" t="str">
        <f t="shared" si="135"/>
        <v>PLANCHAS DE ACERO LAC DE 3/4" DE 30x30 cm.</v>
      </c>
      <c r="C400" s="738"/>
      <c r="D400" s="484" t="str">
        <f t="shared" si="136"/>
        <v>pza</v>
      </c>
      <c r="E400" s="478">
        <f t="shared" si="137"/>
        <v>53</v>
      </c>
      <c r="F400" s="458">
        <f t="shared" si="138"/>
        <v>5</v>
      </c>
      <c r="G400" s="458">
        <f t="shared" si="139"/>
        <v>265</v>
      </c>
      <c r="J400" s="753" t="s">
        <v>688</v>
      </c>
      <c r="K400" s="753"/>
      <c r="L400" s="753"/>
      <c r="M400" s="753"/>
      <c r="N400" s="480" t="s">
        <v>110</v>
      </c>
      <c r="O400" s="481"/>
      <c r="P400" s="755">
        <v>53</v>
      </c>
      <c r="Q400" s="755"/>
      <c r="R400" s="756">
        <v>5</v>
      </c>
      <c r="S400" s="756"/>
      <c r="T400" s="756"/>
      <c r="U400" s="756">
        <v>265</v>
      </c>
      <c r="V400" s="756"/>
      <c r="W400" s="481"/>
      <c r="X400" s="756">
        <v>265</v>
      </c>
      <c r="Y400" s="756"/>
      <c r="Z400" s="756"/>
    </row>
    <row r="401" spans="2:26">
      <c r="B401" s="737">
        <f t="shared" si="135"/>
        <v>0</v>
      </c>
      <c r="C401" s="738"/>
      <c r="D401" s="484">
        <f t="shared" si="136"/>
        <v>0</v>
      </c>
      <c r="E401" s="478">
        <f t="shared" si="137"/>
        <v>0</v>
      </c>
      <c r="F401" s="458">
        <f t="shared" si="138"/>
        <v>0</v>
      </c>
      <c r="G401" s="458">
        <f t="shared" si="139"/>
        <v>0</v>
      </c>
      <c r="J401" s="753"/>
      <c r="K401" s="753"/>
      <c r="L401" s="753"/>
      <c r="M401" s="753"/>
      <c r="N401" s="481"/>
      <c r="O401" s="481"/>
      <c r="P401" s="481"/>
      <c r="Q401" s="481"/>
      <c r="R401" s="481"/>
      <c r="S401" s="481"/>
      <c r="T401" s="481"/>
      <c r="U401" s="481"/>
      <c r="V401" s="481"/>
      <c r="W401" s="481"/>
      <c r="X401" s="481"/>
      <c r="Y401" s="481"/>
      <c r="Z401" s="481"/>
    </row>
    <row r="402" spans="2:26">
      <c r="B402" s="737" t="str">
        <f t="shared" si="135"/>
        <v>PERFILES "U" DE POLICARBONATO</v>
      </c>
      <c r="C402" s="738"/>
      <c r="D402" s="484" t="str">
        <f t="shared" si="136"/>
        <v>m</v>
      </c>
      <c r="E402" s="478">
        <f t="shared" si="137"/>
        <v>21.5</v>
      </c>
      <c r="F402" s="458">
        <f t="shared" si="138"/>
        <v>7.5</v>
      </c>
      <c r="G402" s="458">
        <f t="shared" si="139"/>
        <v>161.25</v>
      </c>
      <c r="J402" s="754" t="s">
        <v>689</v>
      </c>
      <c r="K402" s="754"/>
      <c r="L402" s="754"/>
      <c r="M402" s="754"/>
      <c r="N402" s="480" t="s">
        <v>827</v>
      </c>
      <c r="O402" s="481"/>
      <c r="P402" s="755">
        <v>21.5</v>
      </c>
      <c r="Q402" s="755"/>
      <c r="R402" s="756">
        <v>7.5</v>
      </c>
      <c r="S402" s="756"/>
      <c r="T402" s="756"/>
      <c r="U402" s="756">
        <v>161.25</v>
      </c>
      <c r="V402" s="756"/>
      <c r="W402" s="481"/>
      <c r="X402" s="756">
        <v>161.68</v>
      </c>
      <c r="Y402" s="756"/>
      <c r="Z402" s="756"/>
    </row>
    <row r="403" spans="2:26">
      <c r="B403" s="737" t="str">
        <f t="shared" si="135"/>
        <v>PERFILES "H" DE POLICARBONATO</v>
      </c>
      <c r="C403" s="738"/>
      <c r="D403" s="484" t="str">
        <f t="shared" si="136"/>
        <v>m</v>
      </c>
      <c r="E403" s="478">
        <f t="shared" si="137"/>
        <v>21.5</v>
      </c>
      <c r="F403" s="458">
        <f t="shared" si="138"/>
        <v>7.5</v>
      </c>
      <c r="G403" s="458">
        <f t="shared" si="139"/>
        <v>161.25</v>
      </c>
      <c r="J403" s="754" t="s">
        <v>690</v>
      </c>
      <c r="K403" s="754"/>
      <c r="L403" s="754"/>
      <c r="M403" s="754"/>
      <c r="N403" s="480" t="s">
        <v>827</v>
      </c>
      <c r="O403" s="481"/>
      <c r="P403" s="755">
        <v>21.5</v>
      </c>
      <c r="Q403" s="755"/>
      <c r="R403" s="756">
        <v>7.5</v>
      </c>
      <c r="S403" s="756"/>
      <c r="T403" s="756"/>
      <c r="U403" s="756">
        <v>161.25</v>
      </c>
      <c r="V403" s="756"/>
      <c r="W403" s="481"/>
      <c r="X403" s="756">
        <v>161.68</v>
      </c>
      <c r="Y403" s="756"/>
      <c r="Z403" s="756"/>
    </row>
    <row r="404" spans="2:26">
      <c r="B404" s="737" t="str">
        <f t="shared" si="135"/>
        <v>CANTONERA DE ALUMINIO</v>
      </c>
      <c r="C404" s="738"/>
      <c r="D404" s="484" t="str">
        <f t="shared" si="136"/>
        <v>m</v>
      </c>
      <c r="E404" s="478">
        <f t="shared" si="137"/>
        <v>39.6</v>
      </c>
      <c r="F404" s="458">
        <f t="shared" si="138"/>
        <v>7</v>
      </c>
      <c r="G404" s="458">
        <f t="shared" si="139"/>
        <v>277.2</v>
      </c>
      <c r="J404" s="754" t="s">
        <v>691</v>
      </c>
      <c r="K404" s="754"/>
      <c r="L404" s="754"/>
      <c r="M404" s="754"/>
      <c r="N404" s="480" t="s">
        <v>827</v>
      </c>
      <c r="O404" s="481"/>
      <c r="P404" s="755">
        <v>39.6</v>
      </c>
      <c r="Q404" s="755"/>
      <c r="R404" s="756">
        <v>7</v>
      </c>
      <c r="S404" s="756"/>
      <c r="T404" s="756"/>
      <c r="U404" s="756">
        <v>277.2</v>
      </c>
      <c r="V404" s="756"/>
      <c r="W404" s="481"/>
      <c r="X404" s="756">
        <v>277.2</v>
      </c>
      <c r="Y404" s="756"/>
      <c r="Z404" s="756"/>
    </row>
    <row r="405" spans="2:26">
      <c r="B405" s="737" t="str">
        <f t="shared" si="135"/>
        <v>EXTINTOR TIPO PQS 4KG</v>
      </c>
      <c r="C405" s="738"/>
      <c r="D405" s="484" t="str">
        <f t="shared" si="136"/>
        <v>und</v>
      </c>
      <c r="E405" s="478">
        <f t="shared" si="137"/>
        <v>2</v>
      </c>
      <c r="F405" s="458">
        <f t="shared" si="138"/>
        <v>50</v>
      </c>
      <c r="G405" s="458">
        <f t="shared" si="139"/>
        <v>100</v>
      </c>
      <c r="J405" s="754" t="s">
        <v>692</v>
      </c>
      <c r="K405" s="754"/>
      <c r="L405" s="754"/>
      <c r="M405" s="754"/>
      <c r="N405" s="480" t="s">
        <v>117</v>
      </c>
      <c r="O405" s="481"/>
      <c r="P405" s="755">
        <v>2</v>
      </c>
      <c r="Q405" s="755"/>
      <c r="R405" s="756">
        <v>50</v>
      </c>
      <c r="S405" s="756"/>
      <c r="T405" s="756"/>
      <c r="U405" s="756">
        <v>100</v>
      </c>
      <c r="V405" s="756"/>
      <c r="W405" s="481"/>
      <c r="X405" s="756">
        <v>100</v>
      </c>
      <c r="Y405" s="756"/>
      <c r="Z405" s="756"/>
    </row>
    <row r="406" spans="2:26">
      <c r="B406" s="737" t="str">
        <f t="shared" si="135"/>
        <v>EXTINTOR TIPO PQS 6KG</v>
      </c>
      <c r="C406" s="738"/>
      <c r="D406" s="484" t="str">
        <f t="shared" si="136"/>
        <v>und</v>
      </c>
      <c r="E406" s="478">
        <f t="shared" si="137"/>
        <v>16</v>
      </c>
      <c r="F406" s="458">
        <f t="shared" si="138"/>
        <v>70</v>
      </c>
      <c r="G406" s="458">
        <f t="shared" si="139"/>
        <v>1120</v>
      </c>
      <c r="J406" s="754" t="s">
        <v>693</v>
      </c>
      <c r="K406" s="754"/>
      <c r="L406" s="754"/>
      <c r="M406" s="754"/>
      <c r="N406" s="480" t="s">
        <v>117</v>
      </c>
      <c r="O406" s="481"/>
      <c r="P406" s="755">
        <v>16</v>
      </c>
      <c r="Q406" s="755"/>
      <c r="R406" s="756">
        <v>70</v>
      </c>
      <c r="S406" s="756"/>
      <c r="T406" s="756"/>
      <c r="U406" s="756">
        <v>1120</v>
      </c>
      <c r="V406" s="756"/>
      <c r="W406" s="481"/>
      <c r="X406" s="756">
        <v>1120</v>
      </c>
      <c r="Y406" s="756"/>
      <c r="Z406" s="756"/>
    </row>
    <row r="407" spans="2:26">
      <c r="B407" s="737" t="str">
        <f t="shared" si="135"/>
        <v>THINER STANDARD</v>
      </c>
      <c r="C407" s="738"/>
      <c r="D407" s="484" t="str">
        <f t="shared" si="136"/>
        <v>gln</v>
      </c>
      <c r="E407" s="478">
        <f t="shared" si="137"/>
        <v>26.890100000000004</v>
      </c>
      <c r="F407" s="458">
        <f t="shared" si="138"/>
        <v>20</v>
      </c>
      <c r="G407" s="458">
        <f t="shared" si="139"/>
        <v>537.79999999999995</v>
      </c>
      <c r="J407" s="754" t="s">
        <v>694</v>
      </c>
      <c r="K407" s="754"/>
      <c r="L407" s="754"/>
      <c r="M407" s="754"/>
      <c r="N407" s="480" t="s">
        <v>118</v>
      </c>
      <c r="O407" s="481"/>
      <c r="P407" s="755">
        <v>26.890100000000004</v>
      </c>
      <c r="Q407" s="755"/>
      <c r="R407" s="756">
        <v>20</v>
      </c>
      <c r="S407" s="756"/>
      <c r="T407" s="756"/>
      <c r="U407" s="756">
        <v>537.79999999999995</v>
      </c>
      <c r="V407" s="756"/>
      <c r="W407" s="481"/>
      <c r="X407" s="756">
        <v>536.06000000000006</v>
      </c>
      <c r="Y407" s="756"/>
      <c r="Z407" s="756"/>
    </row>
    <row r="408" spans="2:26">
      <c r="B408" s="737" t="str">
        <f t="shared" si="135"/>
        <v>PINTURA LATEX</v>
      </c>
      <c r="C408" s="738"/>
      <c r="D408" s="484" t="str">
        <f t="shared" si="136"/>
        <v>gln</v>
      </c>
      <c r="E408" s="478">
        <f t="shared" si="137"/>
        <v>284.70139999999998</v>
      </c>
      <c r="F408" s="458">
        <f t="shared" si="138"/>
        <v>24</v>
      </c>
      <c r="G408" s="458">
        <f t="shared" si="139"/>
        <v>6832.83</v>
      </c>
      <c r="J408" s="754" t="s">
        <v>695</v>
      </c>
      <c r="K408" s="754"/>
      <c r="L408" s="754"/>
      <c r="M408" s="754"/>
      <c r="N408" s="480" t="s">
        <v>118</v>
      </c>
      <c r="O408" s="481"/>
      <c r="P408" s="755">
        <v>284.70139999999998</v>
      </c>
      <c r="Q408" s="755"/>
      <c r="R408" s="756">
        <v>24</v>
      </c>
      <c r="S408" s="756"/>
      <c r="T408" s="756"/>
      <c r="U408" s="756">
        <v>6832.83</v>
      </c>
      <c r="V408" s="756"/>
      <c r="W408" s="481"/>
      <c r="X408" s="756">
        <v>6832.83</v>
      </c>
      <c r="Y408" s="756"/>
      <c r="Z408" s="756"/>
    </row>
    <row r="409" spans="2:26">
      <c r="B409" s="737" t="str">
        <f t="shared" si="135"/>
        <v>PINTURA AL OLEO MATE</v>
      </c>
      <c r="C409" s="738"/>
      <c r="D409" s="484" t="str">
        <f t="shared" si="136"/>
        <v>gln</v>
      </c>
      <c r="E409" s="478">
        <f t="shared" si="137"/>
        <v>45.9328</v>
      </c>
      <c r="F409" s="458">
        <f t="shared" si="138"/>
        <v>42</v>
      </c>
      <c r="G409" s="458">
        <f t="shared" si="139"/>
        <v>1929.18</v>
      </c>
      <c r="J409" s="754" t="s">
        <v>696</v>
      </c>
      <c r="K409" s="754"/>
      <c r="L409" s="754"/>
      <c r="M409" s="754"/>
      <c r="N409" s="480" t="s">
        <v>118</v>
      </c>
      <c r="O409" s="481"/>
      <c r="P409" s="755">
        <v>45.9328</v>
      </c>
      <c r="Q409" s="755"/>
      <c r="R409" s="756">
        <v>42</v>
      </c>
      <c r="S409" s="756"/>
      <c r="T409" s="756"/>
      <c r="U409" s="756">
        <v>1929.18</v>
      </c>
      <c r="V409" s="756"/>
      <c r="W409" s="481"/>
      <c r="X409" s="756">
        <v>1927.18</v>
      </c>
      <c r="Y409" s="756"/>
      <c r="Z409" s="756"/>
    </row>
    <row r="410" spans="2:26">
      <c r="B410" s="737" t="str">
        <f t="shared" si="135"/>
        <v>PINTURA ANTICORROSIVA</v>
      </c>
      <c r="C410" s="738"/>
      <c r="D410" s="484" t="str">
        <f t="shared" si="136"/>
        <v>gln</v>
      </c>
      <c r="E410" s="478">
        <f t="shared" si="137"/>
        <v>0.52400000000000002</v>
      </c>
      <c r="F410" s="458">
        <f t="shared" si="138"/>
        <v>38</v>
      </c>
      <c r="G410" s="458">
        <f t="shared" si="139"/>
        <v>19.91</v>
      </c>
      <c r="J410" s="754" t="s">
        <v>697</v>
      </c>
      <c r="K410" s="754"/>
      <c r="L410" s="754"/>
      <c r="M410" s="754"/>
      <c r="N410" s="480" t="s">
        <v>118</v>
      </c>
      <c r="O410" s="481"/>
      <c r="P410" s="755">
        <v>0.52400000000000002</v>
      </c>
      <c r="Q410" s="755"/>
      <c r="R410" s="756">
        <v>38</v>
      </c>
      <c r="S410" s="756"/>
      <c r="T410" s="756"/>
      <c r="U410" s="756">
        <v>19.91</v>
      </c>
      <c r="V410" s="756"/>
      <c r="W410" s="481"/>
      <c r="X410" s="756">
        <v>20.059999999999999</v>
      </c>
      <c r="Y410" s="756"/>
      <c r="Z410" s="756"/>
    </row>
    <row r="411" spans="2:26">
      <c r="B411" s="737" t="str">
        <f t="shared" si="135"/>
        <v>BARNIZ MARINO</v>
      </c>
      <c r="C411" s="738"/>
      <c r="D411" s="484" t="str">
        <f t="shared" si="136"/>
        <v>gln</v>
      </c>
      <c r="E411" s="478">
        <f t="shared" si="137"/>
        <v>5.46</v>
      </c>
      <c r="F411" s="458">
        <f t="shared" si="138"/>
        <v>50</v>
      </c>
      <c r="G411" s="458">
        <f t="shared" si="139"/>
        <v>273</v>
      </c>
      <c r="J411" s="754" t="s">
        <v>698</v>
      </c>
      <c r="K411" s="754"/>
      <c r="L411" s="754"/>
      <c r="M411" s="754"/>
      <c r="N411" s="480" t="s">
        <v>118</v>
      </c>
      <c r="O411" s="481"/>
      <c r="P411" s="755">
        <v>5.46</v>
      </c>
      <c r="Q411" s="755"/>
      <c r="R411" s="756">
        <v>50</v>
      </c>
      <c r="S411" s="756"/>
      <c r="T411" s="756"/>
      <c r="U411" s="756">
        <v>273</v>
      </c>
      <c r="V411" s="756"/>
      <c r="W411" s="481"/>
      <c r="X411" s="756">
        <v>273</v>
      </c>
      <c r="Y411" s="756"/>
      <c r="Z411" s="756"/>
    </row>
    <row r="412" spans="2:26">
      <c r="B412" s="737" t="str">
        <f t="shared" ref="B412:B431" si="140">+J412</f>
        <v>ESMALTE EPOXICO</v>
      </c>
      <c r="C412" s="738"/>
      <c r="D412" s="484" t="str">
        <f t="shared" ref="D412:D431" si="141">+N412</f>
        <v>gln</v>
      </c>
      <c r="E412" s="478">
        <f t="shared" ref="E412:E431" si="142">+P412</f>
        <v>5.4</v>
      </c>
      <c r="F412" s="458">
        <f t="shared" ref="F412:F431" si="143">+R412</f>
        <v>140</v>
      </c>
      <c r="G412" s="458">
        <f t="shared" ref="G412:G431" si="144">+U412</f>
        <v>756</v>
      </c>
      <c r="J412" s="754" t="s">
        <v>699</v>
      </c>
      <c r="K412" s="754"/>
      <c r="L412" s="754"/>
      <c r="M412" s="754"/>
      <c r="N412" s="480" t="s">
        <v>118</v>
      </c>
      <c r="O412" s="481"/>
      <c r="P412" s="755">
        <v>5.4</v>
      </c>
      <c r="Q412" s="755"/>
      <c r="R412" s="756">
        <v>140</v>
      </c>
      <c r="S412" s="756"/>
      <c r="T412" s="756"/>
      <c r="U412" s="756">
        <v>756</v>
      </c>
      <c r="V412" s="756"/>
      <c r="W412" s="481"/>
      <c r="X412" s="756">
        <v>756</v>
      </c>
      <c r="Y412" s="756"/>
      <c r="Z412" s="756"/>
    </row>
    <row r="413" spans="2:26">
      <c r="B413" s="737" t="str">
        <f t="shared" si="140"/>
        <v>ESMALTE SINTETICO NEGRO</v>
      </c>
      <c r="C413" s="738"/>
      <c r="D413" s="484" t="str">
        <f t="shared" si="141"/>
        <v>gln</v>
      </c>
      <c r="E413" s="478">
        <f t="shared" si="142"/>
        <v>19.670000000000002</v>
      </c>
      <c r="F413" s="458">
        <f t="shared" si="143"/>
        <v>40</v>
      </c>
      <c r="G413" s="458">
        <f t="shared" si="144"/>
        <v>786.80000000000007</v>
      </c>
      <c r="J413" s="754" t="s">
        <v>700</v>
      </c>
      <c r="K413" s="754"/>
      <c r="L413" s="754"/>
      <c r="M413" s="754"/>
      <c r="N413" s="480" t="s">
        <v>118</v>
      </c>
      <c r="O413" s="481"/>
      <c r="P413" s="755">
        <v>19.670000000000002</v>
      </c>
      <c r="Q413" s="755"/>
      <c r="R413" s="756">
        <v>40</v>
      </c>
      <c r="S413" s="756"/>
      <c r="T413" s="756"/>
      <c r="U413" s="756">
        <v>786.80000000000007</v>
      </c>
      <c r="V413" s="756"/>
      <c r="W413" s="481"/>
      <c r="X413" s="756">
        <v>786.76</v>
      </c>
      <c r="Y413" s="756"/>
      <c r="Z413" s="756"/>
    </row>
    <row r="414" spans="2:26">
      <c r="B414" s="737" t="str">
        <f t="shared" si="140"/>
        <v>PINTURA ESMALTE</v>
      </c>
      <c r="C414" s="738"/>
      <c r="D414" s="484" t="str">
        <f t="shared" si="141"/>
        <v>gln</v>
      </c>
      <c r="E414" s="478">
        <f t="shared" si="142"/>
        <v>26.779200000000003</v>
      </c>
      <c r="F414" s="458">
        <f t="shared" si="143"/>
        <v>40</v>
      </c>
      <c r="G414" s="458">
        <f t="shared" si="144"/>
        <v>1071.17</v>
      </c>
      <c r="J414" s="754" t="s">
        <v>701</v>
      </c>
      <c r="K414" s="754"/>
      <c r="L414" s="754"/>
      <c r="M414" s="754"/>
      <c r="N414" s="480" t="s">
        <v>118</v>
      </c>
      <c r="O414" s="481"/>
      <c r="P414" s="755">
        <v>26.779200000000003</v>
      </c>
      <c r="Q414" s="755"/>
      <c r="R414" s="756">
        <v>40</v>
      </c>
      <c r="S414" s="756"/>
      <c r="T414" s="756"/>
      <c r="U414" s="756">
        <v>1071.17</v>
      </c>
      <c r="V414" s="756"/>
      <c r="W414" s="481"/>
      <c r="X414" s="756">
        <v>1071.1600000000001</v>
      </c>
      <c r="Y414" s="756"/>
      <c r="Z414" s="756"/>
    </row>
    <row r="415" spans="2:26">
      <c r="B415" s="737" t="str">
        <f t="shared" si="140"/>
        <v>PINTURA ESMALTE DE TRANSITO</v>
      </c>
      <c r="C415" s="738"/>
      <c r="D415" s="484" t="str">
        <f t="shared" si="141"/>
        <v>gln</v>
      </c>
      <c r="E415" s="478">
        <f t="shared" si="142"/>
        <v>5.4</v>
      </c>
      <c r="F415" s="458">
        <f t="shared" si="143"/>
        <v>65</v>
      </c>
      <c r="G415" s="458">
        <f t="shared" si="144"/>
        <v>351</v>
      </c>
      <c r="J415" s="754" t="s">
        <v>702</v>
      </c>
      <c r="K415" s="754"/>
      <c r="L415" s="754"/>
      <c r="M415" s="754"/>
      <c r="N415" s="480" t="s">
        <v>118</v>
      </c>
      <c r="O415" s="481"/>
      <c r="P415" s="755">
        <v>5.4</v>
      </c>
      <c r="Q415" s="755"/>
      <c r="R415" s="756">
        <v>65</v>
      </c>
      <c r="S415" s="756"/>
      <c r="T415" s="756"/>
      <c r="U415" s="756">
        <v>351</v>
      </c>
      <c r="V415" s="756"/>
      <c r="W415" s="481"/>
      <c r="X415" s="756">
        <v>351</v>
      </c>
      <c r="Y415" s="756"/>
      <c r="Z415" s="756"/>
    </row>
    <row r="416" spans="2:26">
      <c r="B416" s="737" t="str">
        <f t="shared" si="140"/>
        <v>PINTURA EPOXICA</v>
      </c>
      <c r="C416" s="738"/>
      <c r="D416" s="484" t="str">
        <f t="shared" si="141"/>
        <v>gln</v>
      </c>
      <c r="E416" s="478">
        <f t="shared" si="142"/>
        <v>0.29799999999999999</v>
      </c>
      <c r="F416" s="458">
        <f t="shared" si="143"/>
        <v>38</v>
      </c>
      <c r="G416" s="458">
        <f t="shared" si="144"/>
        <v>11.32</v>
      </c>
      <c r="J416" s="754" t="s">
        <v>703</v>
      </c>
      <c r="K416" s="754"/>
      <c r="L416" s="754"/>
      <c r="M416" s="754"/>
      <c r="N416" s="480" t="s">
        <v>118</v>
      </c>
      <c r="O416" s="481"/>
      <c r="P416" s="755">
        <v>0.29799999999999999</v>
      </c>
      <c r="Q416" s="755"/>
      <c r="R416" s="756">
        <v>38</v>
      </c>
      <c r="S416" s="756"/>
      <c r="T416" s="756"/>
      <c r="U416" s="756">
        <v>11.32</v>
      </c>
      <c r="V416" s="756"/>
      <c r="W416" s="481"/>
      <c r="X416" s="756">
        <v>11.32</v>
      </c>
      <c r="Y416" s="756"/>
      <c r="Z416" s="756"/>
    </row>
    <row r="417" spans="2:26">
      <c r="B417" s="737" t="str">
        <f t="shared" si="140"/>
        <v>BASE ANTICORROSIVA</v>
      </c>
      <c r="C417" s="738"/>
      <c r="D417" s="484" t="str">
        <f t="shared" si="141"/>
        <v>gln</v>
      </c>
      <c r="E417" s="478">
        <f t="shared" si="142"/>
        <v>25.299099999999999</v>
      </c>
      <c r="F417" s="458">
        <f t="shared" si="143"/>
        <v>40</v>
      </c>
      <c r="G417" s="458">
        <f t="shared" si="144"/>
        <v>1011.96</v>
      </c>
      <c r="J417" s="754" t="s">
        <v>704</v>
      </c>
      <c r="K417" s="754"/>
      <c r="L417" s="754"/>
      <c r="M417" s="754"/>
      <c r="N417" s="480" t="s">
        <v>118</v>
      </c>
      <c r="O417" s="481"/>
      <c r="P417" s="755">
        <v>25.299099999999999</v>
      </c>
      <c r="Q417" s="755"/>
      <c r="R417" s="756">
        <v>40</v>
      </c>
      <c r="S417" s="756"/>
      <c r="T417" s="756"/>
      <c r="U417" s="756">
        <v>1011.96</v>
      </c>
      <c r="V417" s="756"/>
      <c r="W417" s="481"/>
      <c r="X417" s="756">
        <v>1010.25</v>
      </c>
      <c r="Y417" s="756"/>
      <c r="Z417" s="756"/>
    </row>
    <row r="418" spans="2:26">
      <c r="B418" s="737" t="str">
        <f t="shared" si="140"/>
        <v>LACA  TRANSPARENTE</v>
      </c>
      <c r="C418" s="738"/>
      <c r="D418" s="484" t="str">
        <f t="shared" si="141"/>
        <v>gln</v>
      </c>
      <c r="E418" s="478">
        <f t="shared" si="142"/>
        <v>1.0942000000000001</v>
      </c>
      <c r="F418" s="458">
        <f t="shared" si="143"/>
        <v>50</v>
      </c>
      <c r="G418" s="458">
        <f t="shared" si="144"/>
        <v>54.71</v>
      </c>
      <c r="J418" s="754" t="s">
        <v>705</v>
      </c>
      <c r="K418" s="754"/>
      <c r="L418" s="754"/>
      <c r="M418" s="754"/>
      <c r="N418" s="480" t="s">
        <v>118</v>
      </c>
      <c r="O418" s="481"/>
      <c r="P418" s="755">
        <v>1.0942000000000001</v>
      </c>
      <c r="Q418" s="755"/>
      <c r="R418" s="756">
        <v>50</v>
      </c>
      <c r="S418" s="756"/>
      <c r="T418" s="756"/>
      <c r="U418" s="756">
        <v>54.71</v>
      </c>
      <c r="V418" s="756"/>
      <c r="W418" s="481"/>
      <c r="X418" s="756">
        <v>54.71</v>
      </c>
      <c r="Y418" s="756"/>
      <c r="Z418" s="756"/>
    </row>
    <row r="419" spans="2:26">
      <c r="B419" s="737" t="str">
        <f t="shared" si="140"/>
        <v>SELLADOR PARA PORCELANATO</v>
      </c>
      <c r="C419" s="738"/>
      <c r="D419" s="484" t="str">
        <f t="shared" si="141"/>
        <v>L</v>
      </c>
      <c r="E419" s="478">
        <f t="shared" si="142"/>
        <v>27.2361</v>
      </c>
      <c r="F419" s="458">
        <f t="shared" si="143"/>
        <v>50</v>
      </c>
      <c r="G419" s="458">
        <f t="shared" si="144"/>
        <v>1361.81</v>
      </c>
      <c r="J419" s="754" t="s">
        <v>706</v>
      </c>
      <c r="K419" s="754"/>
      <c r="L419" s="754"/>
      <c r="M419" s="754"/>
      <c r="N419" s="480" t="s">
        <v>837</v>
      </c>
      <c r="O419" s="481"/>
      <c r="P419" s="755">
        <v>27.2361</v>
      </c>
      <c r="Q419" s="755"/>
      <c r="R419" s="756">
        <v>50</v>
      </c>
      <c r="S419" s="756"/>
      <c r="T419" s="756"/>
      <c r="U419" s="756">
        <v>1361.81</v>
      </c>
      <c r="V419" s="756"/>
      <c r="W419" s="481"/>
      <c r="X419" s="756">
        <v>1361.81</v>
      </c>
      <c r="Y419" s="756"/>
      <c r="Z419" s="756"/>
    </row>
    <row r="420" spans="2:26">
      <c r="B420" s="737" t="str">
        <f t="shared" si="140"/>
        <v>CALAMINA</v>
      </c>
      <c r="C420" s="738"/>
      <c r="D420" s="484" t="str">
        <f t="shared" si="141"/>
        <v>pln</v>
      </c>
      <c r="E420" s="478">
        <f t="shared" si="142"/>
        <v>45</v>
      </c>
      <c r="F420" s="458">
        <f t="shared" si="143"/>
        <v>11</v>
      </c>
      <c r="G420" s="458">
        <f t="shared" si="144"/>
        <v>495</v>
      </c>
      <c r="J420" s="754" t="s">
        <v>707</v>
      </c>
      <c r="K420" s="754"/>
      <c r="L420" s="754"/>
      <c r="M420" s="754"/>
      <c r="N420" s="480" t="s">
        <v>831</v>
      </c>
      <c r="O420" s="481"/>
      <c r="P420" s="755">
        <v>45</v>
      </c>
      <c r="Q420" s="755"/>
      <c r="R420" s="756">
        <v>11</v>
      </c>
      <c r="S420" s="756"/>
      <c r="T420" s="756"/>
      <c r="U420" s="756">
        <v>495</v>
      </c>
      <c r="V420" s="756"/>
      <c r="W420" s="481"/>
      <c r="X420" s="756">
        <v>495</v>
      </c>
      <c r="Y420" s="756"/>
      <c r="Z420" s="756"/>
    </row>
    <row r="421" spans="2:26">
      <c r="B421" s="737" t="str">
        <f t="shared" si="140"/>
        <v>BRIDA ROMPE AGUA PVC DE 2"</v>
      </c>
      <c r="C421" s="738"/>
      <c r="D421" s="484" t="str">
        <f t="shared" si="141"/>
        <v>und</v>
      </c>
      <c r="E421" s="478">
        <f t="shared" si="142"/>
        <v>8</v>
      </c>
      <c r="F421" s="458">
        <f t="shared" si="143"/>
        <v>4</v>
      </c>
      <c r="G421" s="458">
        <f t="shared" si="144"/>
        <v>32</v>
      </c>
      <c r="J421" s="754" t="s">
        <v>708</v>
      </c>
      <c r="K421" s="754"/>
      <c r="L421" s="754"/>
      <c r="M421" s="754"/>
      <c r="N421" s="480" t="s">
        <v>117</v>
      </c>
      <c r="O421" s="481"/>
      <c r="P421" s="755">
        <v>8</v>
      </c>
      <c r="Q421" s="755"/>
      <c r="R421" s="756">
        <v>4</v>
      </c>
      <c r="S421" s="756"/>
      <c r="T421" s="756"/>
      <c r="U421" s="756">
        <v>32</v>
      </c>
      <c r="V421" s="756"/>
      <c r="W421" s="481"/>
      <c r="X421" s="756">
        <v>32</v>
      </c>
      <c r="Y421" s="756"/>
      <c r="Z421" s="756"/>
    </row>
    <row r="422" spans="2:26">
      <c r="B422" s="737" t="str">
        <f t="shared" si="140"/>
        <v>PLACA RECORDATORIA 0.60X0.40m</v>
      </c>
      <c r="C422" s="738"/>
      <c r="D422" s="484" t="str">
        <f t="shared" si="141"/>
        <v>und</v>
      </c>
      <c r="E422" s="478">
        <f t="shared" si="142"/>
        <v>1</v>
      </c>
      <c r="F422" s="458">
        <f t="shared" si="143"/>
        <v>350</v>
      </c>
      <c r="G422" s="458">
        <f t="shared" si="144"/>
        <v>350</v>
      </c>
      <c r="J422" s="754" t="s">
        <v>709</v>
      </c>
      <c r="K422" s="754"/>
      <c r="L422" s="754"/>
      <c r="M422" s="754"/>
      <c r="N422" s="480" t="s">
        <v>117</v>
      </c>
      <c r="O422" s="481"/>
      <c r="P422" s="755">
        <v>1</v>
      </c>
      <c r="Q422" s="755"/>
      <c r="R422" s="756">
        <v>350</v>
      </c>
      <c r="S422" s="756"/>
      <c r="T422" s="756"/>
      <c r="U422" s="756">
        <v>350</v>
      </c>
      <c r="V422" s="756"/>
      <c r="W422" s="481"/>
      <c r="X422" s="756">
        <v>350</v>
      </c>
      <c r="Y422" s="756"/>
      <c r="Z422" s="756"/>
    </row>
    <row r="423" spans="2:26">
      <c r="B423" s="737" t="str">
        <f t="shared" si="140"/>
        <v>SUMINISTRO E INST. DE NOMBRE DE LA INSTITUCION SEGUN DISEÑO</v>
      </c>
      <c r="C423" s="738"/>
      <c r="D423" s="484" t="str">
        <f t="shared" si="141"/>
        <v>und</v>
      </c>
      <c r="E423" s="478">
        <f t="shared" si="142"/>
        <v>1</v>
      </c>
      <c r="F423" s="458">
        <f t="shared" si="143"/>
        <v>1000</v>
      </c>
      <c r="G423" s="458">
        <f t="shared" si="144"/>
        <v>1000</v>
      </c>
      <c r="J423" s="753" t="s">
        <v>710</v>
      </c>
      <c r="K423" s="753"/>
      <c r="L423" s="753"/>
      <c r="M423" s="753"/>
      <c r="N423" s="480" t="s">
        <v>117</v>
      </c>
      <c r="O423" s="481"/>
      <c r="P423" s="755">
        <v>1</v>
      </c>
      <c r="Q423" s="755"/>
      <c r="R423" s="756">
        <v>1000</v>
      </c>
      <c r="S423" s="756"/>
      <c r="T423" s="756"/>
      <c r="U423" s="756">
        <v>1000</v>
      </c>
      <c r="V423" s="756"/>
      <c r="W423" s="481"/>
      <c r="X423" s="756">
        <v>1000</v>
      </c>
      <c r="Y423" s="756"/>
      <c r="Z423" s="756"/>
    </row>
    <row r="424" spans="2:26">
      <c r="B424" s="737">
        <f t="shared" si="140"/>
        <v>0</v>
      </c>
      <c r="C424" s="738"/>
      <c r="D424" s="484">
        <f t="shared" si="141"/>
        <v>0</v>
      </c>
      <c r="E424" s="478">
        <f t="shared" si="142"/>
        <v>0</v>
      </c>
      <c r="F424" s="458">
        <f t="shared" si="143"/>
        <v>0</v>
      </c>
      <c r="G424" s="458">
        <f t="shared" si="144"/>
        <v>0</v>
      </c>
      <c r="J424" s="753"/>
      <c r="K424" s="753"/>
      <c r="L424" s="753"/>
      <c r="M424" s="753"/>
      <c r="N424" s="481"/>
      <c r="O424" s="481"/>
      <c r="P424" s="481"/>
      <c r="Q424" s="481"/>
      <c r="R424" s="481"/>
      <c r="S424" s="481"/>
      <c r="T424" s="481"/>
      <c r="U424" s="481"/>
      <c r="V424" s="481"/>
      <c r="W424" s="481"/>
      <c r="X424" s="481"/>
      <c r="Y424" s="481"/>
      <c r="Z424" s="481"/>
    </row>
    <row r="425" spans="2:26">
      <c r="B425" s="737" t="str">
        <f t="shared" si="140"/>
        <v>ARANDELA DE 1/2"</v>
      </c>
      <c r="C425" s="738"/>
      <c r="D425" s="484" t="str">
        <f t="shared" si="141"/>
        <v>und</v>
      </c>
      <c r="E425" s="478">
        <f t="shared" si="142"/>
        <v>6</v>
      </c>
      <c r="F425" s="458">
        <f t="shared" si="143"/>
        <v>2</v>
      </c>
      <c r="G425" s="458">
        <f t="shared" si="144"/>
        <v>12</v>
      </c>
      <c r="J425" s="754" t="s">
        <v>711</v>
      </c>
      <c r="K425" s="754"/>
      <c r="L425" s="754"/>
      <c r="M425" s="754"/>
      <c r="N425" s="480" t="s">
        <v>117</v>
      </c>
      <c r="O425" s="481"/>
      <c r="P425" s="755">
        <v>6</v>
      </c>
      <c r="Q425" s="755"/>
      <c r="R425" s="756">
        <v>2</v>
      </c>
      <c r="S425" s="756"/>
      <c r="T425" s="756"/>
      <c r="U425" s="756">
        <v>12</v>
      </c>
      <c r="V425" s="756"/>
      <c r="W425" s="481"/>
      <c r="X425" s="756">
        <v>12</v>
      </c>
      <c r="Y425" s="756"/>
      <c r="Z425" s="756"/>
    </row>
    <row r="426" spans="2:26">
      <c r="B426" s="737" t="str">
        <f t="shared" si="140"/>
        <v>ALQUILER DE MOLDE METALICO PARA BUZON</v>
      </c>
      <c r="C426" s="738"/>
      <c r="D426" s="484" t="str">
        <f t="shared" si="141"/>
        <v>und</v>
      </c>
      <c r="E426" s="478">
        <f t="shared" si="142"/>
        <v>2</v>
      </c>
      <c r="F426" s="458">
        <f t="shared" si="143"/>
        <v>50</v>
      </c>
      <c r="G426" s="458">
        <f t="shared" si="144"/>
        <v>100</v>
      </c>
      <c r="J426" s="753" t="s">
        <v>712</v>
      </c>
      <c r="K426" s="753"/>
      <c r="L426" s="753"/>
      <c r="M426" s="753"/>
      <c r="N426" s="480" t="s">
        <v>117</v>
      </c>
      <c r="O426" s="481"/>
      <c r="P426" s="755">
        <v>2</v>
      </c>
      <c r="Q426" s="755"/>
      <c r="R426" s="756">
        <v>50</v>
      </c>
      <c r="S426" s="756"/>
      <c r="T426" s="756"/>
      <c r="U426" s="756">
        <v>100</v>
      </c>
      <c r="V426" s="756"/>
      <c r="W426" s="481"/>
      <c r="X426" s="756">
        <v>100</v>
      </c>
      <c r="Y426" s="756"/>
      <c r="Z426" s="756"/>
    </row>
    <row r="427" spans="2:26">
      <c r="B427" s="737">
        <f t="shared" si="140"/>
        <v>0</v>
      </c>
      <c r="C427" s="738"/>
      <c r="D427" s="484">
        <f t="shared" si="141"/>
        <v>0</v>
      </c>
      <c r="E427" s="478">
        <f t="shared" si="142"/>
        <v>0</v>
      </c>
      <c r="F427" s="458">
        <f t="shared" si="143"/>
        <v>0</v>
      </c>
      <c r="G427" s="458">
        <f t="shared" si="144"/>
        <v>0</v>
      </c>
      <c r="J427" s="753"/>
      <c r="K427" s="753"/>
      <c r="L427" s="753"/>
      <c r="M427" s="753"/>
      <c r="N427" s="481"/>
      <c r="O427" s="481"/>
      <c r="P427" s="481"/>
      <c r="Q427" s="481"/>
      <c r="R427" s="481"/>
      <c r="S427" s="481"/>
      <c r="T427" s="481"/>
      <c r="U427" s="481"/>
      <c r="V427" s="481"/>
      <c r="W427" s="481"/>
      <c r="X427" s="481"/>
      <c r="Y427" s="481"/>
      <c r="Z427" s="481"/>
    </row>
    <row r="428" spans="2:26">
      <c r="B428" s="737" t="str">
        <f t="shared" si="140"/>
        <v>COBERTURA TEJA ANDINA  1.14m x 0.72m x5mm</v>
      </c>
      <c r="C428" s="738"/>
      <c r="D428" s="484" t="str">
        <f t="shared" si="141"/>
        <v>pln</v>
      </c>
      <c r="E428" s="478">
        <f t="shared" si="142"/>
        <v>1044.6524999999999</v>
      </c>
      <c r="F428" s="458">
        <f t="shared" si="143"/>
        <v>30</v>
      </c>
      <c r="G428" s="458">
        <f t="shared" si="144"/>
        <v>31339.57</v>
      </c>
      <c r="J428" s="753" t="s">
        <v>713</v>
      </c>
      <c r="K428" s="753"/>
      <c r="L428" s="753"/>
      <c r="M428" s="753"/>
      <c r="N428" s="480" t="s">
        <v>831</v>
      </c>
      <c r="O428" s="481"/>
      <c r="P428" s="755">
        <v>1044.6524999999999</v>
      </c>
      <c r="Q428" s="755"/>
      <c r="R428" s="756">
        <v>30</v>
      </c>
      <c r="S428" s="756"/>
      <c r="T428" s="756"/>
      <c r="U428" s="756">
        <v>31339.57</v>
      </c>
      <c r="V428" s="756"/>
      <c r="W428" s="481"/>
      <c r="X428" s="756">
        <v>31339.58</v>
      </c>
      <c r="Y428" s="756"/>
      <c r="Z428" s="756"/>
    </row>
    <row r="429" spans="2:26">
      <c r="B429" s="737">
        <f t="shared" si="140"/>
        <v>0</v>
      </c>
      <c r="C429" s="738"/>
      <c r="D429" s="484">
        <f t="shared" si="141"/>
        <v>0</v>
      </c>
      <c r="E429" s="478">
        <f t="shared" si="142"/>
        <v>0</v>
      </c>
      <c r="F429" s="458">
        <f t="shared" si="143"/>
        <v>0</v>
      </c>
      <c r="G429" s="458">
        <f t="shared" si="144"/>
        <v>0</v>
      </c>
      <c r="J429" s="753"/>
      <c r="K429" s="753"/>
      <c r="L429" s="753"/>
      <c r="M429" s="753"/>
      <c r="N429" s="481"/>
      <c r="O429" s="481"/>
      <c r="P429" s="481"/>
      <c r="Q429" s="481"/>
      <c r="R429" s="481"/>
      <c r="S429" s="481"/>
      <c r="T429" s="481"/>
      <c r="U429" s="481"/>
      <c r="V429" s="481"/>
      <c r="W429" s="481"/>
      <c r="X429" s="481"/>
      <c r="Y429" s="481"/>
      <c r="Z429" s="481"/>
    </row>
    <row r="430" spans="2:26">
      <c r="B430" s="737" t="str">
        <f t="shared" si="140"/>
        <v>TECHADO Y CERCADO</v>
      </c>
      <c r="C430" s="738"/>
      <c r="D430" s="484" t="str">
        <f t="shared" si="141"/>
        <v>m2</v>
      </c>
      <c r="E430" s="478">
        <f t="shared" si="142"/>
        <v>9</v>
      </c>
      <c r="F430" s="458">
        <f t="shared" si="143"/>
        <v>16</v>
      </c>
      <c r="G430" s="458">
        <f t="shared" si="144"/>
        <v>144</v>
      </c>
      <c r="J430" s="754" t="s">
        <v>714</v>
      </c>
      <c r="K430" s="754"/>
      <c r="L430" s="754"/>
      <c r="M430" s="754"/>
      <c r="N430" s="480" t="s">
        <v>826</v>
      </c>
      <c r="O430" s="481"/>
      <c r="P430" s="755">
        <v>9</v>
      </c>
      <c r="Q430" s="755"/>
      <c r="R430" s="756">
        <v>16</v>
      </c>
      <c r="S430" s="756"/>
      <c r="T430" s="756"/>
      <c r="U430" s="756">
        <v>144</v>
      </c>
      <c r="V430" s="756"/>
      <c r="W430" s="481"/>
      <c r="X430" s="756">
        <v>144</v>
      </c>
      <c r="Y430" s="756"/>
      <c r="Z430" s="756"/>
    </row>
    <row r="431" spans="2:26">
      <c r="B431" s="737" t="str">
        <f t="shared" si="140"/>
        <v>CANALETA DE PLANCHA GALV. INCL. GANCHOS</v>
      </c>
      <c r="C431" s="738"/>
      <c r="D431" s="484" t="str">
        <f t="shared" si="141"/>
        <v>m</v>
      </c>
      <c r="E431" s="478">
        <f t="shared" si="142"/>
        <v>37</v>
      </c>
      <c r="F431" s="458">
        <f t="shared" si="143"/>
        <v>49</v>
      </c>
      <c r="G431" s="458">
        <f t="shared" si="144"/>
        <v>1813</v>
      </c>
      <c r="J431" s="753" t="s">
        <v>715</v>
      </c>
      <c r="K431" s="753"/>
      <c r="L431" s="753"/>
      <c r="M431" s="753"/>
      <c r="N431" s="480" t="s">
        <v>827</v>
      </c>
      <c r="O431" s="481"/>
      <c r="P431" s="755">
        <v>37</v>
      </c>
      <c r="Q431" s="755"/>
      <c r="R431" s="756">
        <v>49</v>
      </c>
      <c r="S431" s="756"/>
      <c r="T431" s="756"/>
      <c r="U431" s="756">
        <v>1813</v>
      </c>
      <c r="V431" s="756"/>
      <c r="W431" s="481"/>
      <c r="X431" s="756">
        <v>1813</v>
      </c>
      <c r="Y431" s="756"/>
      <c r="Z431" s="756"/>
    </row>
    <row r="432" spans="2:26">
      <c r="B432" s="737">
        <f t="shared" ref="B432:B448" si="145">+J432</f>
        <v>0</v>
      </c>
      <c r="C432" s="738"/>
      <c r="D432" s="484">
        <f t="shared" ref="D432:D448" si="146">+N432</f>
        <v>0</v>
      </c>
      <c r="E432" s="478">
        <f t="shared" ref="E432:E448" si="147">+P432</f>
        <v>0</v>
      </c>
      <c r="F432" s="458">
        <f t="shared" ref="F432:F448" si="148">+R432</f>
        <v>0</v>
      </c>
      <c r="G432" s="458">
        <f t="shared" ref="G432:G448" si="149">+U432</f>
        <v>0</v>
      </c>
      <c r="J432" s="753"/>
      <c r="K432" s="753"/>
      <c r="L432" s="753"/>
      <c r="M432" s="753"/>
      <c r="N432" s="481"/>
      <c r="O432" s="481"/>
      <c r="P432" s="481"/>
      <c r="Q432" s="481"/>
      <c r="R432" s="481"/>
      <c r="S432" s="481"/>
      <c r="T432" s="481"/>
      <c r="U432" s="481"/>
      <c r="V432" s="481"/>
      <c r="W432" s="481"/>
      <c r="X432" s="481"/>
      <c r="Y432" s="481"/>
      <c r="Z432" s="481"/>
    </row>
    <row r="433" spans="2:26">
      <c r="B433" s="737" t="str">
        <f t="shared" si="145"/>
        <v>POSTE METALICO DE FIERRO GALVANIZADO DE Ø3´´ x 5m DE LONG.</v>
      </c>
      <c r="C433" s="738"/>
      <c r="D433" s="484" t="str">
        <f t="shared" si="146"/>
        <v>und</v>
      </c>
      <c r="E433" s="478">
        <f t="shared" si="147"/>
        <v>11</v>
      </c>
      <c r="F433" s="458">
        <f t="shared" si="148"/>
        <v>450</v>
      </c>
      <c r="G433" s="458">
        <f t="shared" si="149"/>
        <v>4950</v>
      </c>
      <c r="J433" s="753" t="s">
        <v>716</v>
      </c>
      <c r="K433" s="753"/>
      <c r="L433" s="753"/>
      <c r="M433" s="753"/>
      <c r="N433" s="480" t="s">
        <v>117</v>
      </c>
      <c r="O433" s="481"/>
      <c r="P433" s="755">
        <v>11</v>
      </c>
      <c r="Q433" s="755"/>
      <c r="R433" s="756">
        <v>450</v>
      </c>
      <c r="S433" s="756"/>
      <c r="T433" s="756"/>
      <c r="U433" s="756">
        <v>4950</v>
      </c>
      <c r="V433" s="756"/>
      <c r="W433" s="481"/>
      <c r="X433" s="756">
        <v>4950</v>
      </c>
      <c r="Y433" s="756"/>
      <c r="Z433" s="756"/>
    </row>
    <row r="434" spans="2:26">
      <c r="B434" s="737">
        <f t="shared" si="145"/>
        <v>0</v>
      </c>
      <c r="C434" s="738"/>
      <c r="D434" s="484">
        <f t="shared" si="146"/>
        <v>0</v>
      </c>
      <c r="E434" s="478">
        <f t="shared" si="147"/>
        <v>0</v>
      </c>
      <c r="F434" s="458">
        <f t="shared" si="148"/>
        <v>0</v>
      </c>
      <c r="G434" s="458">
        <f t="shared" si="149"/>
        <v>0</v>
      </c>
      <c r="J434" s="753"/>
      <c r="K434" s="753"/>
      <c r="L434" s="753"/>
      <c r="M434" s="753"/>
      <c r="N434" s="481"/>
      <c r="O434" s="481"/>
      <c r="P434" s="481"/>
      <c r="Q434" s="481"/>
      <c r="R434" s="481"/>
      <c r="S434" s="481"/>
      <c r="T434" s="481"/>
      <c r="U434" s="481"/>
      <c r="V434" s="481"/>
      <c r="W434" s="481"/>
      <c r="X434" s="481"/>
      <c r="Y434" s="481"/>
      <c r="Z434" s="481"/>
    </row>
    <row r="435" spans="2:26">
      <c r="B435" s="737" t="str">
        <f t="shared" si="145"/>
        <v>TUBO LAC DE 2"x2"x1.5mm</v>
      </c>
      <c r="C435" s="738"/>
      <c r="D435" s="484" t="str">
        <f t="shared" si="146"/>
        <v>m</v>
      </c>
      <c r="E435" s="478">
        <f t="shared" si="147"/>
        <v>36.75</v>
      </c>
      <c r="F435" s="458">
        <f t="shared" si="148"/>
        <v>13</v>
      </c>
      <c r="G435" s="458">
        <f t="shared" si="149"/>
        <v>477.75</v>
      </c>
      <c r="J435" s="754" t="s">
        <v>717</v>
      </c>
      <c r="K435" s="754"/>
      <c r="L435" s="754"/>
      <c r="M435" s="754"/>
      <c r="N435" s="480" t="s">
        <v>827</v>
      </c>
      <c r="O435" s="481"/>
      <c r="P435" s="755">
        <v>36.75</v>
      </c>
      <c r="Q435" s="755"/>
      <c r="R435" s="756">
        <v>13</v>
      </c>
      <c r="S435" s="756"/>
      <c r="T435" s="756"/>
      <c r="U435" s="756">
        <v>477.75</v>
      </c>
      <c r="V435" s="756"/>
      <c r="W435" s="481"/>
      <c r="X435" s="756">
        <v>477.75</v>
      </c>
      <c r="Y435" s="756"/>
      <c r="Z435" s="756"/>
    </row>
    <row r="436" spans="2:26">
      <c r="B436" s="737" t="str">
        <f t="shared" si="145"/>
        <v>TUBERIA F°G° 2"</v>
      </c>
      <c r="C436" s="738"/>
      <c r="D436" s="484" t="str">
        <f t="shared" si="146"/>
        <v>m</v>
      </c>
      <c r="E436" s="478">
        <f t="shared" si="147"/>
        <v>2</v>
      </c>
      <c r="F436" s="458">
        <f t="shared" si="148"/>
        <v>15</v>
      </c>
      <c r="G436" s="458">
        <f t="shared" si="149"/>
        <v>30</v>
      </c>
      <c r="J436" s="754" t="s">
        <v>718</v>
      </c>
      <c r="K436" s="754"/>
      <c r="L436" s="754"/>
      <c r="M436" s="754"/>
      <c r="N436" s="480" t="s">
        <v>827</v>
      </c>
      <c r="O436" s="481"/>
      <c r="P436" s="755">
        <v>2</v>
      </c>
      <c r="Q436" s="755"/>
      <c r="R436" s="756">
        <v>15</v>
      </c>
      <c r="S436" s="756"/>
      <c r="T436" s="756"/>
      <c r="U436" s="756">
        <v>30</v>
      </c>
      <c r="V436" s="756"/>
      <c r="W436" s="481"/>
      <c r="X436" s="756">
        <v>30</v>
      </c>
      <c r="Y436" s="756"/>
      <c r="Z436" s="756"/>
    </row>
    <row r="437" spans="2:26">
      <c r="B437" s="737" t="str">
        <f t="shared" si="145"/>
        <v>TUBO RECTANGULAR LAC DE 150x50x3.0mm</v>
      </c>
      <c r="C437" s="738"/>
      <c r="D437" s="484" t="str">
        <f t="shared" si="146"/>
        <v>m</v>
      </c>
      <c r="E437" s="478">
        <f t="shared" si="147"/>
        <v>158.18</v>
      </c>
      <c r="F437" s="458">
        <f t="shared" si="148"/>
        <v>20</v>
      </c>
      <c r="G437" s="458">
        <f t="shared" si="149"/>
        <v>3163.6</v>
      </c>
      <c r="J437" s="754" t="s">
        <v>719</v>
      </c>
      <c r="K437" s="754"/>
      <c r="L437" s="754"/>
      <c r="M437" s="754"/>
      <c r="N437" s="480" t="s">
        <v>827</v>
      </c>
      <c r="O437" s="481"/>
      <c r="P437" s="755">
        <v>158.18</v>
      </c>
      <c r="Q437" s="755"/>
      <c r="R437" s="756">
        <v>20</v>
      </c>
      <c r="S437" s="756"/>
      <c r="T437" s="756"/>
      <c r="U437" s="756">
        <v>3163.6</v>
      </c>
      <c r="V437" s="756"/>
      <c r="W437" s="481"/>
      <c r="X437" s="756">
        <v>3163.6</v>
      </c>
      <c r="Y437" s="756"/>
      <c r="Z437" s="756"/>
    </row>
    <row r="438" spans="2:26">
      <c r="B438" s="737" t="str">
        <f t="shared" si="145"/>
        <v>TUBO RECTANGULAR LAC DE 50x25x2.0mm</v>
      </c>
      <c r="C438" s="738"/>
      <c r="D438" s="484" t="str">
        <f t="shared" si="146"/>
        <v>m</v>
      </c>
      <c r="E438" s="478">
        <f t="shared" si="147"/>
        <v>837</v>
      </c>
      <c r="F438" s="458">
        <f t="shared" si="148"/>
        <v>13.33</v>
      </c>
      <c r="G438" s="458">
        <f t="shared" si="149"/>
        <v>11157.210000000001</v>
      </c>
      <c r="J438" s="754" t="s">
        <v>720</v>
      </c>
      <c r="K438" s="754"/>
      <c r="L438" s="754"/>
      <c r="M438" s="754"/>
      <c r="N438" s="480" t="s">
        <v>827</v>
      </c>
      <c r="O438" s="481"/>
      <c r="P438" s="755">
        <v>837</v>
      </c>
      <c r="Q438" s="755"/>
      <c r="R438" s="756">
        <v>13.33</v>
      </c>
      <c r="S438" s="756"/>
      <c r="T438" s="756"/>
      <c r="U438" s="756">
        <v>11157.210000000001</v>
      </c>
      <c r="V438" s="756"/>
      <c r="W438" s="481"/>
      <c r="X438" s="756">
        <v>11157.210000000001</v>
      </c>
      <c r="Y438" s="756"/>
      <c r="Z438" s="756"/>
    </row>
    <row r="439" spans="2:26">
      <c r="B439" s="737" t="str">
        <f t="shared" si="145"/>
        <v>TUBO RECTANGULAR LAC DE 100x50x2.0mm</v>
      </c>
      <c r="C439" s="738"/>
      <c r="D439" s="484" t="str">
        <f t="shared" si="146"/>
        <v>m</v>
      </c>
      <c r="E439" s="478">
        <f t="shared" si="147"/>
        <v>117.795</v>
      </c>
      <c r="F439" s="458">
        <f t="shared" si="148"/>
        <v>16.690000000000001</v>
      </c>
      <c r="G439" s="458">
        <f t="shared" si="149"/>
        <v>1966</v>
      </c>
      <c r="J439" s="754" t="s">
        <v>721</v>
      </c>
      <c r="K439" s="754"/>
      <c r="L439" s="754"/>
      <c r="M439" s="754"/>
      <c r="N439" s="480" t="s">
        <v>827</v>
      </c>
      <c r="O439" s="481"/>
      <c r="P439" s="755">
        <v>117.795</v>
      </c>
      <c r="Q439" s="755"/>
      <c r="R439" s="756">
        <v>16.690000000000001</v>
      </c>
      <c r="S439" s="756"/>
      <c r="T439" s="756"/>
      <c r="U439" s="756">
        <v>1966</v>
      </c>
      <c r="V439" s="756"/>
      <c r="W439" s="481"/>
      <c r="X439" s="756">
        <v>1966</v>
      </c>
      <c r="Y439" s="756"/>
      <c r="Z439" s="756"/>
    </row>
    <row r="440" spans="2:26">
      <c r="B440" s="737" t="str">
        <f t="shared" si="145"/>
        <v>TUBO CUADRADO LAC DE 100x100x3mm</v>
      </c>
      <c r="C440" s="738"/>
      <c r="D440" s="484" t="str">
        <f t="shared" si="146"/>
        <v>m</v>
      </c>
      <c r="E440" s="478">
        <f t="shared" si="147"/>
        <v>138.69</v>
      </c>
      <c r="F440" s="458">
        <f t="shared" si="148"/>
        <v>15</v>
      </c>
      <c r="G440" s="458">
        <f t="shared" si="149"/>
        <v>2080.35</v>
      </c>
      <c r="J440" s="754" t="s">
        <v>722</v>
      </c>
      <c r="K440" s="754"/>
      <c r="L440" s="754"/>
      <c r="M440" s="754"/>
      <c r="N440" s="480" t="s">
        <v>827</v>
      </c>
      <c r="O440" s="481"/>
      <c r="P440" s="755">
        <v>138.69</v>
      </c>
      <c r="Q440" s="755"/>
      <c r="R440" s="756">
        <v>15</v>
      </c>
      <c r="S440" s="756"/>
      <c r="T440" s="756"/>
      <c r="U440" s="756">
        <v>2080.35</v>
      </c>
      <c r="V440" s="756"/>
      <c r="W440" s="481"/>
      <c r="X440" s="756">
        <v>2080.36</v>
      </c>
      <c r="Y440" s="756"/>
      <c r="Z440" s="756"/>
    </row>
    <row r="441" spans="2:26">
      <c r="B441" s="737" t="str">
        <f t="shared" si="145"/>
        <v>TUBO CUADRADO LAC DE 150x150x4.5mm</v>
      </c>
      <c r="C441" s="738"/>
      <c r="D441" s="484" t="str">
        <f t="shared" si="146"/>
        <v>m</v>
      </c>
      <c r="E441" s="478">
        <f t="shared" si="147"/>
        <v>29.45</v>
      </c>
      <c r="F441" s="458">
        <f t="shared" si="148"/>
        <v>30</v>
      </c>
      <c r="G441" s="458">
        <f t="shared" si="149"/>
        <v>883.5</v>
      </c>
      <c r="J441" s="754" t="s">
        <v>723</v>
      </c>
      <c r="K441" s="754"/>
      <c r="L441" s="754"/>
      <c r="M441" s="754"/>
      <c r="N441" s="480" t="s">
        <v>827</v>
      </c>
      <c r="O441" s="481"/>
      <c r="P441" s="755">
        <v>29.45</v>
      </c>
      <c r="Q441" s="755"/>
      <c r="R441" s="756">
        <v>30</v>
      </c>
      <c r="S441" s="756"/>
      <c r="T441" s="756"/>
      <c r="U441" s="756">
        <v>883.5</v>
      </c>
      <c r="V441" s="756"/>
      <c r="W441" s="481"/>
      <c r="X441" s="756">
        <v>883.5</v>
      </c>
      <c r="Y441" s="756"/>
      <c r="Z441" s="756"/>
    </row>
    <row r="442" spans="2:26">
      <c r="B442" s="737" t="str">
        <f t="shared" si="145"/>
        <v>PASAMANOS DE TUBO DE F°G° Ø 2" H=0.90M (S/DISEÑO)</v>
      </c>
      <c r="C442" s="738"/>
      <c r="D442" s="484" t="str">
        <f t="shared" si="146"/>
        <v>m</v>
      </c>
      <c r="E442" s="478">
        <f t="shared" si="147"/>
        <v>82.68</v>
      </c>
      <c r="F442" s="458">
        <f t="shared" si="148"/>
        <v>120</v>
      </c>
      <c r="G442" s="458">
        <f t="shared" si="149"/>
        <v>9921.6</v>
      </c>
      <c r="J442" s="753" t="s">
        <v>724</v>
      </c>
      <c r="K442" s="753"/>
      <c r="L442" s="753"/>
      <c r="M442" s="753"/>
      <c r="N442" s="480" t="s">
        <v>827</v>
      </c>
      <c r="O442" s="481"/>
      <c r="P442" s="755">
        <v>82.68</v>
      </c>
      <c r="Q442" s="755"/>
      <c r="R442" s="756">
        <v>120</v>
      </c>
      <c r="S442" s="756"/>
      <c r="T442" s="756"/>
      <c r="U442" s="756">
        <v>9921.6</v>
      </c>
      <c r="V442" s="756"/>
      <c r="W442" s="481"/>
      <c r="X442" s="756">
        <v>9921.6</v>
      </c>
      <c r="Y442" s="756"/>
      <c r="Z442" s="756"/>
    </row>
    <row r="443" spans="2:26">
      <c r="B443" s="737">
        <f t="shared" si="145"/>
        <v>0</v>
      </c>
      <c r="C443" s="738"/>
      <c r="D443" s="484">
        <f t="shared" si="146"/>
        <v>0</v>
      </c>
      <c r="E443" s="478">
        <f t="shared" si="147"/>
        <v>0</v>
      </c>
      <c r="F443" s="458">
        <f t="shared" si="148"/>
        <v>0</v>
      </c>
      <c r="G443" s="458">
        <f t="shared" si="149"/>
        <v>0</v>
      </c>
      <c r="J443" s="753"/>
      <c r="K443" s="753"/>
      <c r="L443" s="753"/>
      <c r="M443" s="753"/>
      <c r="N443" s="481"/>
      <c r="O443" s="481"/>
      <c r="P443" s="481"/>
      <c r="Q443" s="481"/>
      <c r="R443" s="481"/>
      <c r="S443" s="481"/>
      <c r="T443" s="481"/>
      <c r="U443" s="481"/>
      <c r="V443" s="481"/>
      <c r="W443" s="481"/>
      <c r="X443" s="481"/>
      <c r="Y443" s="481"/>
      <c r="Z443" s="481"/>
    </row>
    <row r="444" spans="2:26">
      <c r="B444" s="737" t="str">
        <f t="shared" si="145"/>
        <v>UNION UNIVERSAL DE Fo. GALV. DE 1/2"</v>
      </c>
      <c r="C444" s="738"/>
      <c r="D444" s="484" t="str">
        <f t="shared" si="146"/>
        <v>und</v>
      </c>
      <c r="E444" s="478">
        <f t="shared" si="147"/>
        <v>37</v>
      </c>
      <c r="F444" s="458">
        <f t="shared" si="148"/>
        <v>12</v>
      </c>
      <c r="G444" s="458">
        <f t="shared" si="149"/>
        <v>444</v>
      </c>
      <c r="J444" s="754" t="s">
        <v>725</v>
      </c>
      <c r="K444" s="754"/>
      <c r="L444" s="754"/>
      <c r="M444" s="754"/>
      <c r="N444" s="480" t="s">
        <v>117</v>
      </c>
      <c r="O444" s="481"/>
      <c r="P444" s="755">
        <v>37</v>
      </c>
      <c r="Q444" s="755"/>
      <c r="R444" s="756">
        <v>12</v>
      </c>
      <c r="S444" s="756"/>
      <c r="T444" s="756"/>
      <c r="U444" s="756">
        <v>444</v>
      </c>
      <c r="V444" s="756"/>
      <c r="W444" s="481"/>
      <c r="X444" s="756">
        <v>444</v>
      </c>
      <c r="Y444" s="756"/>
      <c r="Z444" s="756"/>
    </row>
    <row r="445" spans="2:26">
      <c r="B445" s="737" t="str">
        <f t="shared" si="145"/>
        <v>UNION UNIVERSAL DE Fo. GALV. DE 3/4"</v>
      </c>
      <c r="C445" s="738"/>
      <c r="D445" s="484" t="str">
        <f t="shared" si="146"/>
        <v>und</v>
      </c>
      <c r="E445" s="478">
        <f t="shared" si="147"/>
        <v>4</v>
      </c>
      <c r="F445" s="458">
        <f t="shared" si="148"/>
        <v>9.1</v>
      </c>
      <c r="G445" s="458">
        <f t="shared" si="149"/>
        <v>36.4</v>
      </c>
      <c r="J445" s="754" t="s">
        <v>726</v>
      </c>
      <c r="K445" s="754"/>
      <c r="L445" s="754"/>
      <c r="M445" s="754"/>
      <c r="N445" s="480" t="s">
        <v>117</v>
      </c>
      <c r="O445" s="481"/>
      <c r="P445" s="755">
        <v>4</v>
      </c>
      <c r="Q445" s="755"/>
      <c r="R445" s="756">
        <v>9.1</v>
      </c>
      <c r="S445" s="756"/>
      <c r="T445" s="756"/>
      <c r="U445" s="756">
        <v>36.4</v>
      </c>
      <c r="V445" s="756"/>
      <c r="W445" s="481"/>
      <c r="X445" s="756">
        <v>36.4</v>
      </c>
      <c r="Y445" s="756"/>
      <c r="Z445" s="756"/>
    </row>
    <row r="446" spans="2:26">
      <c r="B446" s="737" t="str">
        <f t="shared" si="145"/>
        <v>UNION UNIVERSAL DE Fo. GALV. DE 1"</v>
      </c>
      <c r="C446" s="738"/>
      <c r="D446" s="484" t="str">
        <f t="shared" si="146"/>
        <v>und</v>
      </c>
      <c r="E446" s="478">
        <f t="shared" si="147"/>
        <v>6</v>
      </c>
      <c r="F446" s="458">
        <f t="shared" si="148"/>
        <v>12</v>
      </c>
      <c r="G446" s="458">
        <f t="shared" si="149"/>
        <v>72</v>
      </c>
      <c r="J446" s="754" t="s">
        <v>727</v>
      </c>
      <c r="K446" s="754"/>
      <c r="L446" s="754"/>
      <c r="M446" s="754"/>
      <c r="N446" s="480" t="s">
        <v>117</v>
      </c>
      <c r="O446" s="481"/>
      <c r="P446" s="755">
        <v>6</v>
      </c>
      <c r="Q446" s="755"/>
      <c r="R446" s="756">
        <v>12</v>
      </c>
      <c r="S446" s="756"/>
      <c r="T446" s="756"/>
      <c r="U446" s="756">
        <v>72</v>
      </c>
      <c r="V446" s="756"/>
      <c r="W446" s="481"/>
      <c r="X446" s="756">
        <v>72</v>
      </c>
      <c r="Y446" s="756"/>
      <c r="Z446" s="756"/>
    </row>
    <row r="447" spans="2:26">
      <c r="B447" s="737" t="str">
        <f t="shared" si="145"/>
        <v>ARPILLERA</v>
      </c>
      <c r="C447" s="738"/>
      <c r="D447" s="484" t="str">
        <f t="shared" si="146"/>
        <v>m</v>
      </c>
      <c r="E447" s="478">
        <f t="shared" si="147"/>
        <v>233.68799999999999</v>
      </c>
      <c r="F447" s="458">
        <f t="shared" si="148"/>
        <v>3</v>
      </c>
      <c r="G447" s="458">
        <f t="shared" si="149"/>
        <v>701.06000000000006</v>
      </c>
      <c r="J447" s="754" t="s">
        <v>728</v>
      </c>
      <c r="K447" s="754"/>
      <c r="L447" s="754"/>
      <c r="M447" s="754"/>
      <c r="N447" s="480" t="s">
        <v>827</v>
      </c>
      <c r="O447" s="481"/>
      <c r="P447" s="755">
        <v>233.68799999999999</v>
      </c>
      <c r="Q447" s="755"/>
      <c r="R447" s="756">
        <v>3</v>
      </c>
      <c r="S447" s="756"/>
      <c r="T447" s="756"/>
      <c r="U447" s="756">
        <v>701.06000000000006</v>
      </c>
      <c r="V447" s="756"/>
      <c r="W447" s="481"/>
      <c r="X447" s="756">
        <v>701.06000000000006</v>
      </c>
      <c r="Y447" s="756"/>
      <c r="Z447" s="756"/>
    </row>
    <row r="448" spans="2:26">
      <c r="B448" s="737" t="str">
        <f t="shared" si="145"/>
        <v>TUB. PVC SAP PRESION P/ AGUA C-10 R. 1"</v>
      </c>
      <c r="C448" s="738"/>
      <c r="D448" s="484" t="str">
        <f t="shared" si="146"/>
        <v>m</v>
      </c>
      <c r="E448" s="478">
        <f t="shared" si="147"/>
        <v>232.54150000000001</v>
      </c>
      <c r="F448" s="458">
        <f t="shared" si="148"/>
        <v>2.5</v>
      </c>
      <c r="G448" s="458">
        <f t="shared" si="149"/>
        <v>581.35</v>
      </c>
      <c r="J448" s="754" t="s">
        <v>729</v>
      </c>
      <c r="K448" s="754"/>
      <c r="L448" s="754"/>
      <c r="M448" s="754"/>
      <c r="N448" s="480" t="s">
        <v>827</v>
      </c>
      <c r="O448" s="481"/>
      <c r="P448" s="755">
        <v>232.54150000000001</v>
      </c>
      <c r="Q448" s="755"/>
      <c r="R448" s="756">
        <v>2.5</v>
      </c>
      <c r="S448" s="756"/>
      <c r="T448" s="756"/>
      <c r="U448" s="756">
        <v>581.35</v>
      </c>
      <c r="V448" s="756"/>
      <c r="W448" s="481"/>
      <c r="X448" s="756">
        <v>582.37</v>
      </c>
      <c r="Y448" s="756"/>
      <c r="Z448" s="756"/>
    </row>
    <row r="449" spans="2:26">
      <c r="B449" s="737" t="str">
        <f t="shared" ref="B449:B465" si="150">+J449</f>
        <v>CODO F° GALV. DE 1/2" X 90°</v>
      </c>
      <c r="C449" s="738"/>
      <c r="D449" s="484" t="str">
        <f t="shared" ref="D449:D465" si="151">+N449</f>
        <v>pza</v>
      </c>
      <c r="E449" s="478">
        <f t="shared" ref="E449:E465" si="152">+P449</f>
        <v>5</v>
      </c>
      <c r="F449" s="458">
        <f t="shared" ref="F449:F465" si="153">+R449</f>
        <v>1.8</v>
      </c>
      <c r="G449" s="458">
        <f t="shared" ref="G449:G465" si="154">+U449</f>
        <v>9</v>
      </c>
      <c r="J449" s="754" t="s">
        <v>185</v>
      </c>
      <c r="K449" s="754"/>
      <c r="L449" s="754"/>
      <c r="M449" s="754"/>
      <c r="N449" s="480" t="s">
        <v>110</v>
      </c>
      <c r="O449" s="481"/>
      <c r="P449" s="755">
        <v>5</v>
      </c>
      <c r="Q449" s="755"/>
      <c r="R449" s="756">
        <v>1.8</v>
      </c>
      <c r="S449" s="756"/>
      <c r="T449" s="756"/>
      <c r="U449" s="756">
        <v>9</v>
      </c>
      <c r="V449" s="756"/>
      <c r="W449" s="481"/>
      <c r="X449" s="756">
        <v>9</v>
      </c>
      <c r="Y449" s="756"/>
      <c r="Z449" s="756"/>
    </row>
    <row r="450" spans="2:26">
      <c r="B450" s="737" t="str">
        <f t="shared" si="150"/>
        <v>NIPLE DE F° GALV. DE 1" X 2"</v>
      </c>
      <c r="C450" s="738"/>
      <c r="D450" s="484" t="str">
        <f t="shared" si="151"/>
        <v>pza</v>
      </c>
      <c r="E450" s="478">
        <f t="shared" si="152"/>
        <v>12</v>
      </c>
      <c r="F450" s="458">
        <f t="shared" si="153"/>
        <v>12</v>
      </c>
      <c r="G450" s="458">
        <f t="shared" si="154"/>
        <v>144</v>
      </c>
      <c r="J450" s="754" t="s">
        <v>730</v>
      </c>
      <c r="K450" s="754"/>
      <c r="L450" s="754"/>
      <c r="M450" s="754"/>
      <c r="N450" s="480" t="s">
        <v>110</v>
      </c>
      <c r="O450" s="481"/>
      <c r="P450" s="755">
        <v>12</v>
      </c>
      <c r="Q450" s="755"/>
      <c r="R450" s="756">
        <v>12</v>
      </c>
      <c r="S450" s="756"/>
      <c r="T450" s="756"/>
      <c r="U450" s="756">
        <v>144</v>
      </c>
      <c r="V450" s="756"/>
      <c r="W450" s="481"/>
      <c r="X450" s="756">
        <v>144</v>
      </c>
      <c r="Y450" s="756"/>
      <c r="Z450" s="756"/>
    </row>
    <row r="451" spans="2:26">
      <c r="B451" s="737" t="str">
        <f t="shared" si="150"/>
        <v>NIPLE DE F° GALV. DE 3/4" X 2"</v>
      </c>
      <c r="C451" s="738"/>
      <c r="D451" s="484" t="str">
        <f t="shared" si="151"/>
        <v>pza</v>
      </c>
      <c r="E451" s="478">
        <f t="shared" si="152"/>
        <v>4</v>
      </c>
      <c r="F451" s="458">
        <f t="shared" si="153"/>
        <v>10</v>
      </c>
      <c r="G451" s="458">
        <f t="shared" si="154"/>
        <v>40</v>
      </c>
      <c r="J451" s="754" t="s">
        <v>731</v>
      </c>
      <c r="K451" s="754"/>
      <c r="L451" s="754"/>
      <c r="M451" s="754"/>
      <c r="N451" s="480" t="s">
        <v>110</v>
      </c>
      <c r="O451" s="481"/>
      <c r="P451" s="755">
        <v>4</v>
      </c>
      <c r="Q451" s="755"/>
      <c r="R451" s="756">
        <v>10</v>
      </c>
      <c r="S451" s="756"/>
      <c r="T451" s="756"/>
      <c r="U451" s="756">
        <v>40</v>
      </c>
      <c r="V451" s="756"/>
      <c r="W451" s="481"/>
      <c r="X451" s="756">
        <v>40</v>
      </c>
      <c r="Y451" s="756"/>
      <c r="Z451" s="756"/>
    </row>
    <row r="452" spans="2:26">
      <c r="B452" s="737" t="str">
        <f t="shared" si="150"/>
        <v>NIPLE DE F° GALV. DE 1/2" X 1 1/2"</v>
      </c>
      <c r="C452" s="738"/>
      <c r="D452" s="484" t="str">
        <f t="shared" si="151"/>
        <v>pza</v>
      </c>
      <c r="E452" s="478">
        <f t="shared" si="152"/>
        <v>74</v>
      </c>
      <c r="F452" s="458">
        <f t="shared" si="153"/>
        <v>1.5</v>
      </c>
      <c r="G452" s="458">
        <f t="shared" si="154"/>
        <v>111</v>
      </c>
      <c r="J452" s="754" t="s">
        <v>732</v>
      </c>
      <c r="K452" s="754"/>
      <c r="L452" s="754"/>
      <c r="M452" s="754"/>
      <c r="N452" s="480" t="s">
        <v>110</v>
      </c>
      <c r="O452" s="481"/>
      <c r="P452" s="755">
        <v>74</v>
      </c>
      <c r="Q452" s="755"/>
      <c r="R452" s="756">
        <v>1.5</v>
      </c>
      <c r="S452" s="756"/>
      <c r="T452" s="756"/>
      <c r="U452" s="756">
        <v>111</v>
      </c>
      <c r="V452" s="756"/>
      <c r="W452" s="481"/>
      <c r="X452" s="756">
        <v>111</v>
      </c>
      <c r="Y452" s="756"/>
      <c r="Z452" s="756"/>
    </row>
    <row r="453" spans="2:26">
      <c r="B453" s="737" t="str">
        <f t="shared" si="150"/>
        <v>NIPLE DE F° GALV. DE 3/4" X 3/4"</v>
      </c>
      <c r="C453" s="738"/>
      <c r="D453" s="484" t="str">
        <f t="shared" si="151"/>
        <v>pza</v>
      </c>
      <c r="E453" s="478">
        <f t="shared" si="152"/>
        <v>4</v>
      </c>
      <c r="F453" s="458">
        <f t="shared" si="153"/>
        <v>15</v>
      </c>
      <c r="G453" s="458">
        <f t="shared" si="154"/>
        <v>60</v>
      </c>
      <c r="J453" s="754" t="s">
        <v>733</v>
      </c>
      <c r="K453" s="754"/>
      <c r="L453" s="754"/>
      <c r="M453" s="754"/>
      <c r="N453" s="480" t="s">
        <v>110</v>
      </c>
      <c r="O453" s="481"/>
      <c r="P453" s="755">
        <v>4</v>
      </c>
      <c r="Q453" s="755"/>
      <c r="R453" s="756">
        <v>15</v>
      </c>
      <c r="S453" s="756"/>
      <c r="T453" s="756"/>
      <c r="U453" s="756">
        <v>60</v>
      </c>
      <c r="V453" s="756"/>
      <c r="W453" s="481"/>
      <c r="X453" s="756">
        <v>60</v>
      </c>
      <c r="Y453" s="756"/>
      <c r="Z453" s="756"/>
    </row>
    <row r="454" spans="2:26">
      <c r="B454" s="737" t="str">
        <f t="shared" si="150"/>
        <v>TIRAFONES DE 1/4" X 2"</v>
      </c>
      <c r="C454" s="738"/>
      <c r="D454" s="484" t="str">
        <f t="shared" si="151"/>
        <v>und</v>
      </c>
      <c r="E454" s="478">
        <f t="shared" si="152"/>
        <v>2.15</v>
      </c>
      <c r="F454" s="458">
        <f t="shared" si="153"/>
        <v>1.5</v>
      </c>
      <c r="G454" s="458">
        <f t="shared" si="154"/>
        <v>3.22</v>
      </c>
      <c r="J454" s="754" t="s">
        <v>734</v>
      </c>
      <c r="K454" s="754"/>
      <c r="L454" s="754"/>
      <c r="M454" s="754"/>
      <c r="N454" s="480" t="s">
        <v>117</v>
      </c>
      <c r="O454" s="481"/>
      <c r="P454" s="755">
        <v>2.15</v>
      </c>
      <c r="Q454" s="755"/>
      <c r="R454" s="756">
        <v>1.5</v>
      </c>
      <c r="S454" s="756"/>
      <c r="T454" s="756"/>
      <c r="U454" s="756">
        <v>3.22</v>
      </c>
      <c r="V454" s="756"/>
      <c r="W454" s="481"/>
      <c r="X454" s="756">
        <v>3.44</v>
      </c>
      <c r="Y454" s="756"/>
      <c r="Z454" s="756"/>
    </row>
    <row r="455" spans="2:26">
      <c r="B455" s="737" t="str">
        <f t="shared" si="150"/>
        <v>ESCALERA DE GATO FºGº DE 2" x 1 1/2"</v>
      </c>
      <c r="C455" s="738"/>
      <c r="D455" s="484" t="str">
        <f t="shared" si="151"/>
        <v>m</v>
      </c>
      <c r="E455" s="478">
        <f t="shared" si="152"/>
        <v>15.645</v>
      </c>
      <c r="F455" s="458">
        <f t="shared" si="153"/>
        <v>170</v>
      </c>
      <c r="G455" s="458">
        <f t="shared" si="154"/>
        <v>2659.65</v>
      </c>
      <c r="J455" s="754" t="s">
        <v>735</v>
      </c>
      <c r="K455" s="754"/>
      <c r="L455" s="754"/>
      <c r="M455" s="754"/>
      <c r="N455" s="480" t="s">
        <v>827</v>
      </c>
      <c r="O455" s="481"/>
      <c r="P455" s="755">
        <v>15.645</v>
      </c>
      <c r="Q455" s="755"/>
      <c r="R455" s="756">
        <v>170</v>
      </c>
      <c r="S455" s="756"/>
      <c r="T455" s="756"/>
      <c r="U455" s="756">
        <v>2659.65</v>
      </c>
      <c r="V455" s="756"/>
      <c r="W455" s="481"/>
      <c r="X455" s="756">
        <v>2659.65</v>
      </c>
      <c r="Y455" s="756"/>
      <c r="Z455" s="756"/>
    </row>
    <row r="456" spans="2:26">
      <c r="B456" s="737" t="str">
        <f t="shared" si="150"/>
        <v>LUBRICANTE PVC</v>
      </c>
      <c r="C456" s="738"/>
      <c r="D456" s="484" t="str">
        <f t="shared" si="151"/>
        <v>gln</v>
      </c>
      <c r="E456" s="478">
        <f t="shared" si="152"/>
        <v>0.1283</v>
      </c>
      <c r="F456" s="458">
        <f t="shared" si="153"/>
        <v>50</v>
      </c>
      <c r="G456" s="458">
        <f t="shared" si="154"/>
        <v>6.42</v>
      </c>
      <c r="J456" s="754" t="s">
        <v>736</v>
      </c>
      <c r="K456" s="754"/>
      <c r="L456" s="754"/>
      <c r="M456" s="754"/>
      <c r="N456" s="480" t="s">
        <v>118</v>
      </c>
      <c r="O456" s="481"/>
      <c r="P456" s="755">
        <v>0.1283</v>
      </c>
      <c r="Q456" s="755"/>
      <c r="R456" s="756">
        <v>50</v>
      </c>
      <c r="S456" s="756"/>
      <c r="T456" s="756"/>
      <c r="U456" s="756">
        <v>6.42</v>
      </c>
      <c r="V456" s="756"/>
      <c r="W456" s="481"/>
      <c r="X456" s="756">
        <v>6.42</v>
      </c>
      <c r="Y456" s="756"/>
      <c r="Z456" s="756"/>
    </row>
    <row r="457" spans="2:26">
      <c r="B457" s="737" t="str">
        <f t="shared" si="150"/>
        <v>SUMIDERO DE BRONCE DE 2"</v>
      </c>
      <c r="C457" s="738"/>
      <c r="D457" s="484" t="str">
        <f t="shared" si="151"/>
        <v>und</v>
      </c>
      <c r="E457" s="478">
        <f t="shared" si="152"/>
        <v>14</v>
      </c>
      <c r="F457" s="458">
        <f t="shared" si="153"/>
        <v>4</v>
      </c>
      <c r="G457" s="458">
        <f t="shared" si="154"/>
        <v>56</v>
      </c>
      <c r="J457" s="754" t="s">
        <v>737</v>
      </c>
      <c r="K457" s="754"/>
      <c r="L457" s="754"/>
      <c r="M457" s="754"/>
      <c r="N457" s="480" t="s">
        <v>117</v>
      </c>
      <c r="O457" s="481"/>
      <c r="P457" s="755">
        <v>14</v>
      </c>
      <c r="Q457" s="755"/>
      <c r="R457" s="756">
        <v>4</v>
      </c>
      <c r="S457" s="756"/>
      <c r="T457" s="756"/>
      <c r="U457" s="756">
        <v>56</v>
      </c>
      <c r="V457" s="756"/>
      <c r="W457" s="481"/>
      <c r="X457" s="756">
        <v>56</v>
      </c>
      <c r="Y457" s="756"/>
      <c r="Z457" s="756"/>
    </row>
    <row r="458" spans="2:26">
      <c r="B458" s="737" t="str">
        <f t="shared" si="150"/>
        <v>TAPA DE CONCRETO DE 12x24 cm</v>
      </c>
      <c r="C458" s="738"/>
      <c r="D458" s="484" t="str">
        <f t="shared" si="151"/>
        <v>und</v>
      </c>
      <c r="E458" s="478">
        <f t="shared" si="152"/>
        <v>17</v>
      </c>
      <c r="F458" s="458">
        <f t="shared" si="153"/>
        <v>15</v>
      </c>
      <c r="G458" s="458">
        <f t="shared" si="154"/>
        <v>255</v>
      </c>
      <c r="J458" s="754" t="s">
        <v>738</v>
      </c>
      <c r="K458" s="754"/>
      <c r="L458" s="754"/>
      <c r="M458" s="754"/>
      <c r="N458" s="480" t="s">
        <v>117</v>
      </c>
      <c r="O458" s="481"/>
      <c r="P458" s="755">
        <v>17</v>
      </c>
      <c r="Q458" s="755"/>
      <c r="R458" s="756">
        <v>15</v>
      </c>
      <c r="S458" s="756"/>
      <c r="T458" s="756"/>
      <c r="U458" s="756">
        <v>255</v>
      </c>
      <c r="V458" s="756"/>
      <c r="W458" s="481"/>
      <c r="X458" s="756">
        <v>255</v>
      </c>
      <c r="Y458" s="756"/>
      <c r="Z458" s="756"/>
    </row>
    <row r="459" spans="2:26">
      <c r="B459" s="737" t="str">
        <f t="shared" si="150"/>
        <v>ABRAZADERAS DE SUJECION DE F.G. PARA TUBERIA EMT Ø 20mm</v>
      </c>
      <c r="C459" s="738"/>
      <c r="D459" s="484" t="str">
        <f t="shared" si="151"/>
        <v>und</v>
      </c>
      <c r="E459" s="478">
        <f t="shared" si="152"/>
        <v>10.5</v>
      </c>
      <c r="F459" s="458">
        <f t="shared" si="153"/>
        <v>2.5</v>
      </c>
      <c r="G459" s="458">
        <f t="shared" si="154"/>
        <v>26.25</v>
      </c>
      <c r="J459" s="753" t="s">
        <v>739</v>
      </c>
      <c r="K459" s="753"/>
      <c r="L459" s="753"/>
      <c r="M459" s="753"/>
      <c r="N459" s="480" t="s">
        <v>117</v>
      </c>
      <c r="O459" s="481"/>
      <c r="P459" s="755">
        <v>10.5</v>
      </c>
      <c r="Q459" s="755"/>
      <c r="R459" s="756">
        <v>2.5</v>
      </c>
      <c r="S459" s="756"/>
      <c r="T459" s="756"/>
      <c r="U459" s="756">
        <v>26.25</v>
      </c>
      <c r="V459" s="756"/>
      <c r="W459" s="481"/>
      <c r="X459" s="756">
        <v>26.25</v>
      </c>
      <c r="Y459" s="756"/>
      <c r="Z459" s="756"/>
    </row>
    <row r="460" spans="2:26">
      <c r="B460" s="737">
        <f t="shared" si="150"/>
        <v>0</v>
      </c>
      <c r="C460" s="738"/>
      <c r="D460" s="484">
        <f t="shared" si="151"/>
        <v>0</v>
      </c>
      <c r="E460" s="478">
        <f t="shared" si="152"/>
        <v>0</v>
      </c>
      <c r="F460" s="458">
        <f t="shared" si="153"/>
        <v>0</v>
      </c>
      <c r="G460" s="458">
        <f t="shared" si="154"/>
        <v>0</v>
      </c>
      <c r="J460" s="753"/>
      <c r="K460" s="753"/>
      <c r="L460" s="753"/>
      <c r="M460" s="753"/>
      <c r="N460" s="481"/>
      <c r="O460" s="481"/>
      <c r="P460" s="481"/>
      <c r="Q460" s="481"/>
      <c r="R460" s="481"/>
      <c r="S460" s="481"/>
      <c r="T460" s="481"/>
      <c r="U460" s="481"/>
      <c r="V460" s="481"/>
      <c r="W460" s="481"/>
      <c r="X460" s="481"/>
      <c r="Y460" s="481"/>
      <c r="Z460" s="481"/>
    </row>
    <row r="461" spans="2:26">
      <c r="B461" s="737" t="str">
        <f t="shared" si="150"/>
        <v>UNION FLEXIBLE PVC DE 1"</v>
      </c>
      <c r="C461" s="738"/>
      <c r="D461" s="484" t="str">
        <f t="shared" si="151"/>
        <v>und</v>
      </c>
      <c r="E461" s="478">
        <f t="shared" si="152"/>
        <v>190</v>
      </c>
      <c r="F461" s="458">
        <f t="shared" si="153"/>
        <v>3</v>
      </c>
      <c r="G461" s="458">
        <f t="shared" si="154"/>
        <v>570</v>
      </c>
      <c r="J461" s="754" t="s">
        <v>740</v>
      </c>
      <c r="K461" s="754"/>
      <c r="L461" s="754"/>
      <c r="M461" s="754"/>
      <c r="N461" s="480" t="s">
        <v>117</v>
      </c>
      <c r="O461" s="481"/>
      <c r="P461" s="755">
        <v>190</v>
      </c>
      <c r="Q461" s="755"/>
      <c r="R461" s="756">
        <v>3</v>
      </c>
      <c r="S461" s="756"/>
      <c r="T461" s="756"/>
      <c r="U461" s="756">
        <v>570</v>
      </c>
      <c r="V461" s="756"/>
      <c r="W461" s="481"/>
      <c r="X461" s="756">
        <v>570</v>
      </c>
      <c r="Y461" s="756"/>
      <c r="Z461" s="756"/>
    </row>
    <row r="462" spans="2:26">
      <c r="B462" s="737" t="str">
        <f t="shared" si="150"/>
        <v>TUB. PVC SAP PRESION P/AGUA C-10 R. 1/2"</v>
      </c>
      <c r="C462" s="738"/>
      <c r="D462" s="484" t="str">
        <f t="shared" si="151"/>
        <v>m</v>
      </c>
      <c r="E462" s="478">
        <f t="shared" si="152"/>
        <v>385.08350000000002</v>
      </c>
      <c r="F462" s="458">
        <f t="shared" si="153"/>
        <v>11.8</v>
      </c>
      <c r="G462" s="458">
        <f t="shared" si="154"/>
        <v>4543.99</v>
      </c>
      <c r="J462" s="754" t="s">
        <v>741</v>
      </c>
      <c r="K462" s="754"/>
      <c r="L462" s="754"/>
      <c r="M462" s="754"/>
      <c r="N462" s="480" t="s">
        <v>827</v>
      </c>
      <c r="O462" s="481"/>
      <c r="P462" s="755">
        <v>385.08350000000002</v>
      </c>
      <c r="Q462" s="755"/>
      <c r="R462" s="756">
        <v>11.8</v>
      </c>
      <c r="S462" s="756"/>
      <c r="T462" s="756"/>
      <c r="U462" s="756">
        <v>4543.99</v>
      </c>
      <c r="V462" s="756"/>
      <c r="W462" s="481"/>
      <c r="X462" s="756">
        <v>4543.99</v>
      </c>
      <c r="Y462" s="756"/>
      <c r="Z462" s="756"/>
    </row>
    <row r="463" spans="2:26">
      <c r="B463" s="737" t="str">
        <f t="shared" si="150"/>
        <v>TUB. PVC SAP PRESION P/AGUA C-10 R. 3/4"</v>
      </c>
      <c r="C463" s="738"/>
      <c r="D463" s="484" t="str">
        <f t="shared" si="151"/>
        <v>m</v>
      </c>
      <c r="E463" s="478">
        <f t="shared" si="152"/>
        <v>84.432999999999993</v>
      </c>
      <c r="F463" s="458">
        <f t="shared" si="153"/>
        <v>19.059999999999999</v>
      </c>
      <c r="G463" s="458">
        <f t="shared" si="154"/>
        <v>1609.29</v>
      </c>
      <c r="J463" s="754" t="s">
        <v>742</v>
      </c>
      <c r="K463" s="754"/>
      <c r="L463" s="754"/>
      <c r="M463" s="754"/>
      <c r="N463" s="480" t="s">
        <v>827</v>
      </c>
      <c r="O463" s="481"/>
      <c r="P463" s="755">
        <v>84.432999999999993</v>
      </c>
      <c r="Q463" s="755"/>
      <c r="R463" s="756">
        <v>19.059999999999999</v>
      </c>
      <c r="S463" s="756"/>
      <c r="T463" s="756"/>
      <c r="U463" s="756">
        <v>1609.29</v>
      </c>
      <c r="V463" s="756"/>
      <c r="W463" s="481"/>
      <c r="X463" s="756">
        <v>1609.3700000000001</v>
      </c>
      <c r="Y463" s="756"/>
      <c r="Z463" s="756"/>
    </row>
    <row r="464" spans="2:26">
      <c r="B464" s="737" t="str">
        <f t="shared" si="150"/>
        <v>ROLLO DE PLASTICO AZUL  2X120 M</v>
      </c>
      <c r="C464" s="738"/>
      <c r="D464" s="484" t="str">
        <f t="shared" si="151"/>
        <v>rll</v>
      </c>
      <c r="E464" s="478">
        <f t="shared" si="152"/>
        <v>2</v>
      </c>
      <c r="F464" s="458">
        <f t="shared" si="153"/>
        <v>350</v>
      </c>
      <c r="G464" s="458">
        <f t="shared" si="154"/>
        <v>700</v>
      </c>
      <c r="J464" s="754" t="s">
        <v>743</v>
      </c>
      <c r="K464" s="754"/>
      <c r="L464" s="754"/>
      <c r="M464" s="754"/>
      <c r="N464" s="480" t="s">
        <v>134</v>
      </c>
      <c r="O464" s="481"/>
      <c r="P464" s="755">
        <v>2</v>
      </c>
      <c r="Q464" s="755"/>
      <c r="R464" s="756">
        <v>350</v>
      </c>
      <c r="S464" s="756"/>
      <c r="T464" s="756"/>
      <c r="U464" s="756">
        <v>700</v>
      </c>
      <c r="V464" s="756"/>
      <c r="W464" s="481"/>
      <c r="X464" s="756">
        <v>700</v>
      </c>
      <c r="Y464" s="756"/>
      <c r="Z464" s="756"/>
    </row>
    <row r="465" spans="2:26">
      <c r="B465" s="737" t="str">
        <f t="shared" si="150"/>
        <v>TUBERIA EMT FLEXIBLE Ø 20 mm P/INST. ELECTRICAS</v>
      </c>
      <c r="C465" s="738"/>
      <c r="D465" s="484" t="str">
        <f t="shared" si="151"/>
        <v>m</v>
      </c>
      <c r="E465" s="478">
        <f t="shared" si="152"/>
        <v>108.43</v>
      </c>
      <c r="F465" s="458">
        <f t="shared" si="153"/>
        <v>2</v>
      </c>
      <c r="G465" s="458">
        <f t="shared" si="154"/>
        <v>216.86</v>
      </c>
      <c r="J465" s="753" t="s">
        <v>744</v>
      </c>
      <c r="K465" s="753"/>
      <c r="L465" s="753"/>
      <c r="M465" s="753"/>
      <c r="N465" s="480" t="s">
        <v>827</v>
      </c>
      <c r="O465" s="481"/>
      <c r="P465" s="755">
        <v>108.43</v>
      </c>
      <c r="Q465" s="755"/>
      <c r="R465" s="756">
        <v>2</v>
      </c>
      <c r="S465" s="756"/>
      <c r="T465" s="756"/>
      <c r="U465" s="756">
        <v>216.86</v>
      </c>
      <c r="V465" s="756"/>
      <c r="W465" s="481"/>
      <c r="X465" s="756">
        <v>216.86</v>
      </c>
      <c r="Y465" s="756"/>
      <c r="Z465" s="756"/>
    </row>
    <row r="466" spans="2:26">
      <c r="B466" s="737">
        <f t="shared" ref="B466:B483" si="155">+J466</f>
        <v>0</v>
      </c>
      <c r="C466" s="738"/>
      <c r="D466" s="484">
        <f t="shared" ref="D466:D483" si="156">+N466</f>
        <v>0</v>
      </c>
      <c r="E466" s="478">
        <f t="shared" ref="E466:E483" si="157">+P466</f>
        <v>0</v>
      </c>
      <c r="F466" s="458">
        <f t="shared" ref="F466:F483" si="158">+R466</f>
        <v>0</v>
      </c>
      <c r="G466" s="458">
        <f t="shared" ref="G466:G483" si="159">+U466</f>
        <v>0</v>
      </c>
      <c r="J466" s="753"/>
      <c r="K466" s="753"/>
      <c r="L466" s="753"/>
      <c r="M466" s="753"/>
      <c r="N466" s="481"/>
      <c r="O466" s="481"/>
      <c r="P466" s="481"/>
      <c r="Q466" s="481"/>
      <c r="R466" s="481"/>
      <c r="S466" s="481"/>
      <c r="T466" s="481"/>
      <c r="U466" s="481"/>
      <c r="V466" s="481"/>
      <c r="W466" s="481"/>
      <c r="X466" s="481"/>
      <c r="Y466" s="481"/>
      <c r="Z466" s="481"/>
    </row>
    <row r="467" spans="2:26">
      <c r="B467" s="737" t="str">
        <f t="shared" si="155"/>
        <v>TUBO DE FIERRO GALVANIZADO DE 1 1/2" x 2 m</v>
      </c>
      <c r="C467" s="738"/>
      <c r="D467" s="484" t="str">
        <f t="shared" si="156"/>
        <v>m</v>
      </c>
      <c r="E467" s="478">
        <f t="shared" si="157"/>
        <v>1</v>
      </c>
      <c r="F467" s="458">
        <f t="shared" si="158"/>
        <v>63</v>
      </c>
      <c r="G467" s="458">
        <f t="shared" si="159"/>
        <v>63</v>
      </c>
      <c r="J467" s="753" t="s">
        <v>745</v>
      </c>
      <c r="K467" s="753"/>
      <c r="L467" s="753"/>
      <c r="M467" s="753"/>
      <c r="N467" s="480" t="s">
        <v>827</v>
      </c>
      <c r="O467" s="481"/>
      <c r="P467" s="755">
        <v>1</v>
      </c>
      <c r="Q467" s="755"/>
      <c r="R467" s="756">
        <v>63</v>
      </c>
      <c r="S467" s="756"/>
      <c r="T467" s="756"/>
      <c r="U467" s="756">
        <v>63</v>
      </c>
      <c r="V467" s="756"/>
      <c r="W467" s="481"/>
      <c r="X467" s="756">
        <v>63</v>
      </c>
      <c r="Y467" s="756"/>
      <c r="Z467" s="756"/>
    </row>
    <row r="468" spans="2:26">
      <c r="B468" s="737">
        <f t="shared" si="155"/>
        <v>0</v>
      </c>
      <c r="C468" s="738"/>
      <c r="D468" s="484">
        <f t="shared" si="156"/>
        <v>0</v>
      </c>
      <c r="E468" s="478">
        <f t="shared" si="157"/>
        <v>0</v>
      </c>
      <c r="F468" s="458">
        <f t="shared" si="158"/>
        <v>0</v>
      </c>
      <c r="G468" s="458">
        <f t="shared" si="159"/>
        <v>0</v>
      </c>
      <c r="J468" s="753"/>
      <c r="K468" s="753"/>
      <c r="L468" s="753"/>
      <c r="M468" s="753"/>
      <c r="N468" s="481"/>
      <c r="O468" s="481"/>
      <c r="P468" s="481"/>
      <c r="Q468" s="481"/>
      <c r="R468" s="481"/>
      <c r="S468" s="481"/>
      <c r="T468" s="481"/>
      <c r="U468" s="481"/>
      <c r="V468" s="481"/>
      <c r="W468" s="481"/>
      <c r="X468" s="481"/>
      <c r="Y468" s="481"/>
      <c r="Z468" s="481"/>
    </row>
    <row r="469" spans="2:26">
      <c r="B469" s="737" t="str">
        <f t="shared" si="155"/>
        <v>TUBO PVC-CP 20mm P/INST. ELECTRICAS</v>
      </c>
      <c r="C469" s="738"/>
      <c r="D469" s="484" t="str">
        <f t="shared" si="156"/>
        <v>m</v>
      </c>
      <c r="E469" s="478">
        <f t="shared" si="157"/>
        <v>1569.5</v>
      </c>
      <c r="F469" s="458">
        <f t="shared" si="158"/>
        <v>1.2</v>
      </c>
      <c r="G469" s="458">
        <f t="shared" si="159"/>
        <v>1883.4</v>
      </c>
      <c r="J469" s="754" t="s">
        <v>746</v>
      </c>
      <c r="K469" s="754"/>
      <c r="L469" s="754"/>
      <c r="M469" s="754"/>
      <c r="N469" s="480" t="s">
        <v>827</v>
      </c>
      <c r="O469" s="481"/>
      <c r="P469" s="755">
        <v>1569.5</v>
      </c>
      <c r="Q469" s="755"/>
      <c r="R469" s="756">
        <v>1.2</v>
      </c>
      <c r="S469" s="756"/>
      <c r="T469" s="756"/>
      <c r="U469" s="756">
        <v>1883.4</v>
      </c>
      <c r="V469" s="756"/>
      <c r="W469" s="481"/>
      <c r="X469" s="756">
        <v>1883.4</v>
      </c>
      <c r="Y469" s="756"/>
      <c r="Z469" s="756"/>
    </row>
    <row r="470" spans="2:26">
      <c r="B470" s="737" t="str">
        <f t="shared" si="155"/>
        <v>TUBO PVC-CP 25mm P/INST. ELECTRICAS</v>
      </c>
      <c r="C470" s="738"/>
      <c r="D470" s="484" t="str">
        <f t="shared" si="156"/>
        <v>und</v>
      </c>
      <c r="E470" s="478">
        <f t="shared" si="157"/>
        <v>290.85000000000002</v>
      </c>
      <c r="F470" s="458">
        <f t="shared" si="158"/>
        <v>2.54</v>
      </c>
      <c r="G470" s="458">
        <f t="shared" si="159"/>
        <v>738.76</v>
      </c>
      <c r="J470" s="754" t="s">
        <v>747</v>
      </c>
      <c r="K470" s="754"/>
      <c r="L470" s="754"/>
      <c r="M470" s="754"/>
      <c r="N470" s="480" t="s">
        <v>117</v>
      </c>
      <c r="O470" s="481"/>
      <c r="P470" s="755">
        <v>290.85000000000002</v>
      </c>
      <c r="Q470" s="755"/>
      <c r="R470" s="756">
        <v>2.54</v>
      </c>
      <c r="S470" s="756"/>
      <c r="T470" s="756"/>
      <c r="U470" s="756">
        <v>738.76</v>
      </c>
      <c r="V470" s="756"/>
      <c r="W470" s="481"/>
      <c r="X470" s="756">
        <v>739.59</v>
      </c>
      <c r="Y470" s="756"/>
      <c r="Z470" s="756"/>
    </row>
    <row r="471" spans="2:26">
      <c r="B471" s="737" t="str">
        <f t="shared" si="155"/>
        <v>CURVA PVC-CP 20mm P/INST.ELECTRICAS</v>
      </c>
      <c r="C471" s="738"/>
      <c r="D471" s="484" t="str">
        <f t="shared" si="156"/>
        <v>und</v>
      </c>
      <c r="E471" s="478">
        <f t="shared" si="157"/>
        <v>979</v>
      </c>
      <c r="F471" s="458">
        <f t="shared" si="158"/>
        <v>0.56000000000000005</v>
      </c>
      <c r="G471" s="458">
        <f t="shared" si="159"/>
        <v>548.24</v>
      </c>
      <c r="J471" s="754" t="s">
        <v>748</v>
      </c>
      <c r="K471" s="754"/>
      <c r="L471" s="754"/>
      <c r="M471" s="754"/>
      <c r="N471" s="480" t="s">
        <v>117</v>
      </c>
      <c r="O471" s="481"/>
      <c r="P471" s="755">
        <v>979</v>
      </c>
      <c r="Q471" s="755"/>
      <c r="R471" s="756">
        <v>0.56000000000000005</v>
      </c>
      <c r="S471" s="756"/>
      <c r="T471" s="756"/>
      <c r="U471" s="756">
        <v>548.24</v>
      </c>
      <c r="V471" s="756"/>
      <c r="W471" s="481"/>
      <c r="X471" s="756">
        <v>548.24</v>
      </c>
      <c r="Y471" s="756"/>
      <c r="Z471" s="756"/>
    </row>
    <row r="472" spans="2:26">
      <c r="B472" s="737" t="str">
        <f t="shared" si="155"/>
        <v>CURVA PVC-CP 40mm P/INST. ELECTRICAS</v>
      </c>
      <c r="C472" s="738"/>
      <c r="D472" s="484" t="str">
        <f t="shared" si="156"/>
        <v>und</v>
      </c>
      <c r="E472" s="478">
        <f t="shared" si="157"/>
        <v>18</v>
      </c>
      <c r="F472" s="458">
        <f t="shared" si="158"/>
        <v>1.5</v>
      </c>
      <c r="G472" s="458">
        <f t="shared" si="159"/>
        <v>27</v>
      </c>
      <c r="J472" s="754" t="s">
        <v>749</v>
      </c>
      <c r="K472" s="754"/>
      <c r="L472" s="754"/>
      <c r="M472" s="754"/>
      <c r="N472" s="480" t="s">
        <v>117</v>
      </c>
      <c r="O472" s="481"/>
      <c r="P472" s="755">
        <v>18</v>
      </c>
      <c r="Q472" s="755"/>
      <c r="R472" s="756">
        <v>1.5</v>
      </c>
      <c r="S472" s="756"/>
      <c r="T472" s="756"/>
      <c r="U472" s="756">
        <v>27</v>
      </c>
      <c r="V472" s="756"/>
      <c r="W472" s="481"/>
      <c r="X472" s="756">
        <v>27</v>
      </c>
      <c r="Y472" s="756"/>
      <c r="Z472" s="756"/>
    </row>
    <row r="473" spans="2:26">
      <c r="B473" s="737" t="str">
        <f t="shared" si="155"/>
        <v>CURVA PVC-CP 50mm P/INST. ELECTRICAS</v>
      </c>
      <c r="C473" s="738"/>
      <c r="D473" s="484" t="str">
        <f t="shared" si="156"/>
        <v>und</v>
      </c>
      <c r="E473" s="478">
        <f t="shared" si="157"/>
        <v>50</v>
      </c>
      <c r="F473" s="458">
        <f t="shared" si="158"/>
        <v>3.6</v>
      </c>
      <c r="G473" s="458">
        <f t="shared" si="159"/>
        <v>180</v>
      </c>
      <c r="J473" s="754" t="s">
        <v>750</v>
      </c>
      <c r="K473" s="754"/>
      <c r="L473" s="754"/>
      <c r="M473" s="754"/>
      <c r="N473" s="480" t="s">
        <v>117</v>
      </c>
      <c r="O473" s="481"/>
      <c r="P473" s="755">
        <v>50</v>
      </c>
      <c r="Q473" s="755"/>
      <c r="R473" s="756">
        <v>3.6</v>
      </c>
      <c r="S473" s="756"/>
      <c r="T473" s="756"/>
      <c r="U473" s="756">
        <v>180</v>
      </c>
      <c r="V473" s="756"/>
      <c r="W473" s="481"/>
      <c r="X473" s="756">
        <v>180</v>
      </c>
      <c r="Y473" s="756"/>
      <c r="Z473" s="756"/>
    </row>
    <row r="474" spans="2:26">
      <c r="B474" s="737" t="str">
        <f t="shared" si="155"/>
        <v>CURVA PVC-CP 25mm P/INST.ELECTRICAS</v>
      </c>
      <c r="C474" s="738"/>
      <c r="D474" s="484" t="str">
        <f t="shared" si="156"/>
        <v>und</v>
      </c>
      <c r="E474" s="478">
        <f t="shared" si="157"/>
        <v>34</v>
      </c>
      <c r="F474" s="458">
        <f t="shared" si="158"/>
        <v>0.8</v>
      </c>
      <c r="G474" s="458">
        <f t="shared" si="159"/>
        <v>27.2</v>
      </c>
      <c r="J474" s="754" t="s">
        <v>751</v>
      </c>
      <c r="K474" s="754"/>
      <c r="L474" s="754"/>
      <c r="M474" s="754"/>
      <c r="N474" s="480" t="s">
        <v>117</v>
      </c>
      <c r="O474" s="481"/>
      <c r="P474" s="755">
        <v>34</v>
      </c>
      <c r="Q474" s="755"/>
      <c r="R474" s="756">
        <v>0.8</v>
      </c>
      <c r="S474" s="756"/>
      <c r="T474" s="756"/>
      <c r="U474" s="756">
        <v>27.2</v>
      </c>
      <c r="V474" s="756"/>
      <c r="W474" s="481"/>
      <c r="X474" s="756">
        <v>27.2</v>
      </c>
      <c r="Y474" s="756"/>
      <c r="Z474" s="756"/>
    </row>
    <row r="475" spans="2:26">
      <c r="B475" s="737" t="str">
        <f t="shared" si="155"/>
        <v>TUBERIA PVC SAP C-10 Ø 2"</v>
      </c>
      <c r="C475" s="738"/>
      <c r="D475" s="484" t="str">
        <f t="shared" si="156"/>
        <v>m</v>
      </c>
      <c r="E475" s="478">
        <f t="shared" si="157"/>
        <v>50</v>
      </c>
      <c r="F475" s="458">
        <f t="shared" si="158"/>
        <v>8</v>
      </c>
      <c r="G475" s="458">
        <f t="shared" si="159"/>
        <v>400</v>
      </c>
      <c r="J475" s="754" t="s">
        <v>752</v>
      </c>
      <c r="K475" s="754"/>
      <c r="L475" s="754"/>
      <c r="M475" s="754"/>
      <c r="N475" s="480" t="s">
        <v>827</v>
      </c>
      <c r="O475" s="481"/>
      <c r="P475" s="755">
        <v>50</v>
      </c>
      <c r="Q475" s="755"/>
      <c r="R475" s="756">
        <v>8</v>
      </c>
      <c r="S475" s="756"/>
      <c r="T475" s="756"/>
      <c r="U475" s="756">
        <v>400</v>
      </c>
      <c r="V475" s="756"/>
      <c r="W475" s="481"/>
      <c r="X475" s="756">
        <v>400</v>
      </c>
      <c r="Y475" s="756"/>
      <c r="Z475" s="756"/>
    </row>
    <row r="476" spans="2:26">
      <c r="B476" s="737" t="str">
        <f t="shared" si="155"/>
        <v>TUBERIA PVC UF Ø 4"</v>
      </c>
      <c r="C476" s="738"/>
      <c r="D476" s="484" t="str">
        <f t="shared" si="156"/>
        <v>m</v>
      </c>
      <c r="E476" s="478">
        <f t="shared" si="157"/>
        <v>100.425</v>
      </c>
      <c r="F476" s="458">
        <f t="shared" si="158"/>
        <v>23.8</v>
      </c>
      <c r="G476" s="458">
        <f t="shared" si="159"/>
        <v>2390.11</v>
      </c>
      <c r="J476" s="754" t="s">
        <v>753</v>
      </c>
      <c r="K476" s="754"/>
      <c r="L476" s="754"/>
      <c r="M476" s="754"/>
      <c r="N476" s="480" t="s">
        <v>827</v>
      </c>
      <c r="O476" s="481"/>
      <c r="P476" s="755">
        <v>100.425</v>
      </c>
      <c r="Q476" s="755"/>
      <c r="R476" s="756">
        <v>23.8</v>
      </c>
      <c r="S476" s="756"/>
      <c r="T476" s="756"/>
      <c r="U476" s="756">
        <v>2390.11</v>
      </c>
      <c r="V476" s="756"/>
      <c r="W476" s="481"/>
      <c r="X476" s="756">
        <v>2389.73</v>
      </c>
      <c r="Y476" s="756"/>
      <c r="Z476" s="756"/>
    </row>
    <row r="477" spans="2:26">
      <c r="B477" s="737" t="str">
        <f t="shared" si="155"/>
        <v>TUBERIA PVC UF Ø 6"</v>
      </c>
      <c r="C477" s="738"/>
      <c r="D477" s="484" t="str">
        <f t="shared" si="156"/>
        <v>m</v>
      </c>
      <c r="E477" s="478">
        <f t="shared" si="157"/>
        <v>127.55520000000001</v>
      </c>
      <c r="F477" s="458">
        <f t="shared" si="158"/>
        <v>23.8</v>
      </c>
      <c r="G477" s="458">
        <f t="shared" si="159"/>
        <v>3035.81</v>
      </c>
      <c r="J477" s="754" t="s">
        <v>754</v>
      </c>
      <c r="K477" s="754"/>
      <c r="L477" s="754"/>
      <c r="M477" s="754"/>
      <c r="N477" s="480" t="s">
        <v>827</v>
      </c>
      <c r="O477" s="481"/>
      <c r="P477" s="755">
        <v>127.55520000000001</v>
      </c>
      <c r="Q477" s="755"/>
      <c r="R477" s="756">
        <v>23.8</v>
      </c>
      <c r="S477" s="756"/>
      <c r="T477" s="756"/>
      <c r="U477" s="756">
        <v>3035.81</v>
      </c>
      <c r="V477" s="756"/>
      <c r="W477" s="481"/>
      <c r="X477" s="756">
        <v>3035.32</v>
      </c>
      <c r="Y477" s="756"/>
      <c r="Z477" s="756"/>
    </row>
    <row r="478" spans="2:26">
      <c r="B478" s="737" t="str">
        <f t="shared" si="155"/>
        <v>UNION PVC SAP P/INST. ELECT. DE 3/4"</v>
      </c>
      <c r="C478" s="738"/>
      <c r="D478" s="484" t="str">
        <f t="shared" si="156"/>
        <v>und</v>
      </c>
      <c r="E478" s="478">
        <f t="shared" si="157"/>
        <v>380</v>
      </c>
      <c r="F478" s="458">
        <f t="shared" si="158"/>
        <v>0.5</v>
      </c>
      <c r="G478" s="458">
        <f t="shared" si="159"/>
        <v>190</v>
      </c>
      <c r="J478" s="754" t="s">
        <v>755</v>
      </c>
      <c r="K478" s="754"/>
      <c r="L478" s="754"/>
      <c r="M478" s="754"/>
      <c r="N478" s="480" t="s">
        <v>117</v>
      </c>
      <c r="O478" s="481"/>
      <c r="P478" s="755">
        <v>380</v>
      </c>
      <c r="Q478" s="755"/>
      <c r="R478" s="756">
        <v>0.5</v>
      </c>
      <c r="S478" s="756"/>
      <c r="T478" s="756"/>
      <c r="U478" s="756">
        <v>190</v>
      </c>
      <c r="V478" s="756"/>
      <c r="W478" s="481"/>
      <c r="X478" s="756">
        <v>190</v>
      </c>
      <c r="Y478" s="756"/>
      <c r="Z478" s="756"/>
    </row>
    <row r="479" spans="2:26">
      <c r="B479" s="737" t="str">
        <f t="shared" si="155"/>
        <v>UNION PVC SAP P/INST. ELECT. DE 1"</v>
      </c>
      <c r="C479" s="738"/>
      <c r="D479" s="484" t="str">
        <f t="shared" si="156"/>
        <v>und</v>
      </c>
      <c r="E479" s="478">
        <f t="shared" si="157"/>
        <v>275</v>
      </c>
      <c r="F479" s="458">
        <f t="shared" si="158"/>
        <v>0.8</v>
      </c>
      <c r="G479" s="458">
        <f t="shared" si="159"/>
        <v>220</v>
      </c>
      <c r="J479" s="754" t="s">
        <v>756</v>
      </c>
      <c r="K479" s="754"/>
      <c r="L479" s="754"/>
      <c r="M479" s="754"/>
      <c r="N479" s="480" t="s">
        <v>117</v>
      </c>
      <c r="O479" s="481"/>
      <c r="P479" s="755">
        <v>275</v>
      </c>
      <c r="Q479" s="755"/>
      <c r="R479" s="756">
        <v>0.8</v>
      </c>
      <c r="S479" s="756"/>
      <c r="T479" s="756"/>
      <c r="U479" s="756">
        <v>220</v>
      </c>
      <c r="V479" s="756"/>
      <c r="W479" s="481"/>
      <c r="X479" s="756">
        <v>220</v>
      </c>
      <c r="Y479" s="756"/>
      <c r="Z479" s="756"/>
    </row>
    <row r="480" spans="2:26">
      <c r="B480" s="737" t="str">
        <f t="shared" si="155"/>
        <v>UNION PVC SAP P/INST. ELECT. DE 2"</v>
      </c>
      <c r="C480" s="738"/>
      <c r="D480" s="484" t="str">
        <f t="shared" si="156"/>
        <v>und</v>
      </c>
      <c r="E480" s="478">
        <f t="shared" si="157"/>
        <v>150</v>
      </c>
      <c r="F480" s="458">
        <f t="shared" si="158"/>
        <v>1.5</v>
      </c>
      <c r="G480" s="458">
        <f t="shared" si="159"/>
        <v>225</v>
      </c>
      <c r="J480" s="754" t="s">
        <v>757</v>
      </c>
      <c r="K480" s="754"/>
      <c r="L480" s="754"/>
      <c r="M480" s="754"/>
      <c r="N480" s="480" t="s">
        <v>117</v>
      </c>
      <c r="O480" s="481"/>
      <c r="P480" s="755">
        <v>150</v>
      </c>
      <c r="Q480" s="755"/>
      <c r="R480" s="756">
        <v>1.5</v>
      </c>
      <c r="S480" s="756"/>
      <c r="T480" s="756"/>
      <c r="U480" s="756">
        <v>225</v>
      </c>
      <c r="V480" s="756"/>
      <c r="W480" s="481"/>
      <c r="X480" s="756">
        <v>225</v>
      </c>
      <c r="Y480" s="756"/>
      <c r="Z480" s="756"/>
    </row>
    <row r="481" spans="2:26">
      <c r="B481" s="737" t="str">
        <f t="shared" si="155"/>
        <v>CODO PVC SAL 2"x90º CON VENTILACION</v>
      </c>
      <c r="C481" s="738"/>
      <c r="D481" s="484" t="str">
        <f t="shared" si="156"/>
        <v>pza</v>
      </c>
      <c r="E481" s="478">
        <f t="shared" si="157"/>
        <v>13</v>
      </c>
      <c r="F481" s="458">
        <f t="shared" si="158"/>
        <v>6.5</v>
      </c>
      <c r="G481" s="458">
        <f t="shared" si="159"/>
        <v>84.5</v>
      </c>
      <c r="J481" s="754" t="s">
        <v>758</v>
      </c>
      <c r="K481" s="754"/>
      <c r="L481" s="754"/>
      <c r="M481" s="754"/>
      <c r="N481" s="480" t="s">
        <v>110</v>
      </c>
      <c r="O481" s="481"/>
      <c r="P481" s="755">
        <v>13</v>
      </c>
      <c r="Q481" s="755"/>
      <c r="R481" s="756">
        <v>6.5</v>
      </c>
      <c r="S481" s="756"/>
      <c r="T481" s="756"/>
      <c r="U481" s="756">
        <v>84.5</v>
      </c>
      <c r="V481" s="756"/>
      <c r="W481" s="481"/>
      <c r="X481" s="756">
        <v>84.5</v>
      </c>
      <c r="Y481" s="756"/>
      <c r="Z481" s="756"/>
    </row>
    <row r="482" spans="2:26">
      <c r="B482" s="737" t="str">
        <f t="shared" si="155"/>
        <v>CODO DE 90 PVC SAL DE 2"</v>
      </c>
      <c r="C482" s="738"/>
      <c r="D482" s="484" t="str">
        <f t="shared" si="156"/>
        <v>und</v>
      </c>
      <c r="E482" s="478">
        <f t="shared" si="157"/>
        <v>14</v>
      </c>
      <c r="F482" s="458">
        <f t="shared" si="158"/>
        <v>1.5</v>
      </c>
      <c r="G482" s="458">
        <f t="shared" si="159"/>
        <v>21</v>
      </c>
      <c r="J482" s="754" t="s">
        <v>759</v>
      </c>
      <c r="K482" s="754"/>
      <c r="L482" s="754"/>
      <c r="M482" s="754"/>
      <c r="N482" s="480" t="s">
        <v>117</v>
      </c>
      <c r="O482" s="481"/>
      <c r="P482" s="755">
        <v>14</v>
      </c>
      <c r="Q482" s="755"/>
      <c r="R482" s="756">
        <v>1.5</v>
      </c>
      <c r="S482" s="756"/>
      <c r="T482" s="756"/>
      <c r="U482" s="756">
        <v>21</v>
      </c>
      <c r="V482" s="756"/>
      <c r="W482" s="481"/>
      <c r="X482" s="756">
        <v>21</v>
      </c>
      <c r="Y482" s="756"/>
      <c r="Z482" s="756"/>
    </row>
    <row r="483" spans="2:26">
      <c r="B483" s="737" t="str">
        <f t="shared" si="155"/>
        <v>CODO DE 90 PVC SAP P/ AGUA DE 1/2"</v>
      </c>
      <c r="C483" s="738"/>
      <c r="D483" s="484" t="str">
        <f t="shared" si="156"/>
        <v>und</v>
      </c>
      <c r="E483" s="478">
        <f t="shared" si="157"/>
        <v>114</v>
      </c>
      <c r="F483" s="458">
        <f t="shared" si="158"/>
        <v>1.5</v>
      </c>
      <c r="G483" s="458">
        <f t="shared" si="159"/>
        <v>171</v>
      </c>
      <c r="J483" s="754" t="s">
        <v>760</v>
      </c>
      <c r="K483" s="754"/>
      <c r="L483" s="754"/>
      <c r="M483" s="754"/>
      <c r="N483" s="480" t="s">
        <v>117</v>
      </c>
      <c r="O483" s="481"/>
      <c r="P483" s="755">
        <v>114</v>
      </c>
      <c r="Q483" s="755"/>
      <c r="R483" s="756">
        <v>1.5</v>
      </c>
      <c r="S483" s="756"/>
      <c r="T483" s="756"/>
      <c r="U483" s="756">
        <v>171</v>
      </c>
      <c r="V483" s="756"/>
      <c r="W483" s="481"/>
      <c r="X483" s="756">
        <v>171</v>
      </c>
      <c r="Y483" s="756"/>
      <c r="Z483" s="756"/>
    </row>
    <row r="484" spans="2:26">
      <c r="B484" s="737" t="str">
        <f t="shared" ref="B484:B497" si="160">+J484</f>
        <v>TEE SANITARIA SIMPLE PVC SAL DE 4"</v>
      </c>
      <c r="C484" s="738"/>
      <c r="D484" s="484" t="str">
        <f t="shared" ref="D484:D497" si="161">+N484</f>
        <v>und</v>
      </c>
      <c r="E484" s="478">
        <f t="shared" ref="E484:E497" si="162">+P484</f>
        <v>16</v>
      </c>
      <c r="F484" s="458">
        <f t="shared" ref="F484:F497" si="163">+R484</f>
        <v>8</v>
      </c>
      <c r="G484" s="458">
        <f t="shared" ref="G484:G497" si="164">+U484</f>
        <v>128</v>
      </c>
      <c r="J484" s="754" t="s">
        <v>761</v>
      </c>
      <c r="K484" s="754"/>
      <c r="L484" s="754"/>
      <c r="M484" s="754"/>
      <c r="N484" s="480" t="s">
        <v>117</v>
      </c>
      <c r="O484" s="481"/>
      <c r="P484" s="755">
        <v>16</v>
      </c>
      <c r="Q484" s="755"/>
      <c r="R484" s="756">
        <v>8</v>
      </c>
      <c r="S484" s="756"/>
      <c r="T484" s="756"/>
      <c r="U484" s="756">
        <v>128</v>
      </c>
      <c r="V484" s="756"/>
      <c r="W484" s="481"/>
      <c r="X484" s="756">
        <v>128</v>
      </c>
      <c r="Y484" s="756"/>
      <c r="Z484" s="756"/>
    </row>
    <row r="485" spans="2:26">
      <c r="B485" s="737" t="str">
        <f t="shared" si="160"/>
        <v>TEE SANITARIA SIMP C/REDUC PVC SAL 4"A2"</v>
      </c>
      <c r="C485" s="738"/>
      <c r="D485" s="484" t="str">
        <f t="shared" si="161"/>
        <v>und</v>
      </c>
      <c r="E485" s="478">
        <f t="shared" si="162"/>
        <v>14</v>
      </c>
      <c r="F485" s="458">
        <f t="shared" si="163"/>
        <v>7</v>
      </c>
      <c r="G485" s="458">
        <f t="shared" si="164"/>
        <v>98</v>
      </c>
      <c r="J485" s="753" t="s">
        <v>762</v>
      </c>
      <c r="K485" s="753"/>
      <c r="L485" s="753"/>
      <c r="M485" s="753"/>
      <c r="N485" s="480" t="s">
        <v>117</v>
      </c>
      <c r="O485" s="481"/>
      <c r="P485" s="755">
        <v>14</v>
      </c>
      <c r="Q485" s="755"/>
      <c r="R485" s="756">
        <v>7</v>
      </c>
      <c r="S485" s="756"/>
      <c r="T485" s="756"/>
      <c r="U485" s="756">
        <v>98</v>
      </c>
      <c r="V485" s="756"/>
      <c r="W485" s="481"/>
      <c r="X485" s="756">
        <v>98</v>
      </c>
      <c r="Y485" s="756"/>
      <c r="Z485" s="756"/>
    </row>
    <row r="486" spans="2:26">
      <c r="B486" s="737" t="str">
        <f t="shared" si="160"/>
        <v>TEE SANITARIA DOB C/REDUC PVC SAL  4"A2"</v>
      </c>
      <c r="C486" s="738"/>
      <c r="D486" s="484" t="str">
        <f t="shared" si="161"/>
        <v>und</v>
      </c>
      <c r="E486" s="478">
        <f t="shared" si="162"/>
        <v>15</v>
      </c>
      <c r="F486" s="458">
        <f t="shared" si="163"/>
        <v>7</v>
      </c>
      <c r="G486" s="458">
        <f t="shared" si="164"/>
        <v>105</v>
      </c>
      <c r="J486" s="753" t="s">
        <v>763</v>
      </c>
      <c r="K486" s="753"/>
      <c r="L486" s="753"/>
      <c r="M486" s="753"/>
      <c r="N486" s="480" t="s">
        <v>117</v>
      </c>
      <c r="O486" s="481"/>
      <c r="P486" s="755">
        <v>15</v>
      </c>
      <c r="Q486" s="755"/>
      <c r="R486" s="756">
        <v>7</v>
      </c>
      <c r="S486" s="756"/>
      <c r="T486" s="756"/>
      <c r="U486" s="756">
        <v>105</v>
      </c>
      <c r="V486" s="756"/>
      <c r="W486" s="481"/>
      <c r="X486" s="756">
        <v>105</v>
      </c>
      <c r="Y486" s="756"/>
      <c r="Z486" s="756"/>
    </row>
    <row r="487" spans="2:26">
      <c r="B487" s="737" t="str">
        <f t="shared" si="160"/>
        <v>PRENSAESTOPA Ø 20 mm C/TUERCA</v>
      </c>
      <c r="C487" s="738"/>
      <c r="D487" s="484" t="str">
        <f t="shared" si="161"/>
        <v>und</v>
      </c>
      <c r="E487" s="478">
        <f t="shared" si="162"/>
        <v>184</v>
      </c>
      <c r="F487" s="458">
        <f t="shared" si="163"/>
        <v>6.5</v>
      </c>
      <c r="G487" s="458">
        <f t="shared" si="164"/>
        <v>1196</v>
      </c>
      <c r="J487" s="754" t="s">
        <v>764</v>
      </c>
      <c r="K487" s="754"/>
      <c r="L487" s="754"/>
      <c r="M487" s="754"/>
      <c r="N487" s="480" t="s">
        <v>117</v>
      </c>
      <c r="O487" s="481"/>
      <c r="P487" s="755">
        <v>184</v>
      </c>
      <c r="Q487" s="755"/>
      <c r="R487" s="756">
        <v>6.5</v>
      </c>
      <c r="S487" s="756"/>
      <c r="T487" s="756"/>
      <c r="U487" s="756">
        <v>1196</v>
      </c>
      <c r="V487" s="756"/>
      <c r="W487" s="481"/>
      <c r="X487" s="756">
        <v>1196</v>
      </c>
      <c r="Y487" s="756"/>
      <c r="Z487" s="756"/>
    </row>
    <row r="488" spans="2:26">
      <c r="B488" s="737" t="str">
        <f t="shared" si="160"/>
        <v>TRAMPA "P" PVC SAL DE 2"</v>
      </c>
      <c r="C488" s="738"/>
      <c r="D488" s="484" t="str">
        <f t="shared" si="161"/>
        <v>und</v>
      </c>
      <c r="E488" s="478">
        <f t="shared" si="162"/>
        <v>38.72</v>
      </c>
      <c r="F488" s="458">
        <f t="shared" si="163"/>
        <v>7.5</v>
      </c>
      <c r="G488" s="458">
        <f t="shared" si="164"/>
        <v>290.40000000000003</v>
      </c>
      <c r="J488" s="754" t="s">
        <v>765</v>
      </c>
      <c r="K488" s="754"/>
      <c r="L488" s="754"/>
      <c r="M488" s="754"/>
      <c r="N488" s="480" t="s">
        <v>117</v>
      </c>
      <c r="O488" s="481"/>
      <c r="P488" s="755">
        <v>38.72</v>
      </c>
      <c r="Q488" s="755"/>
      <c r="R488" s="756">
        <v>7.5</v>
      </c>
      <c r="S488" s="756"/>
      <c r="T488" s="756"/>
      <c r="U488" s="756">
        <v>290.40000000000003</v>
      </c>
      <c r="V488" s="756"/>
      <c r="W488" s="481"/>
      <c r="X488" s="756">
        <v>290.52</v>
      </c>
      <c r="Y488" s="756"/>
      <c r="Z488" s="756"/>
    </row>
    <row r="489" spans="2:26">
      <c r="B489" s="737" t="str">
        <f t="shared" si="160"/>
        <v>TUBO CPVC AGUA CALIENTE 1/2" x 5M</v>
      </c>
      <c r="C489" s="738"/>
      <c r="D489" s="484" t="str">
        <f t="shared" si="161"/>
        <v>und</v>
      </c>
      <c r="E489" s="478">
        <f t="shared" si="162"/>
        <v>6.3</v>
      </c>
      <c r="F489" s="458">
        <f t="shared" si="163"/>
        <v>3.6</v>
      </c>
      <c r="G489" s="458">
        <f t="shared" si="164"/>
        <v>22.68</v>
      </c>
      <c r="J489" s="754" t="s">
        <v>766</v>
      </c>
      <c r="K489" s="754"/>
      <c r="L489" s="754"/>
      <c r="M489" s="754"/>
      <c r="N489" s="480" t="s">
        <v>117</v>
      </c>
      <c r="O489" s="481"/>
      <c r="P489" s="755">
        <v>6.3</v>
      </c>
      <c r="Q489" s="755"/>
      <c r="R489" s="756">
        <v>3.6</v>
      </c>
      <c r="S489" s="756"/>
      <c r="T489" s="756"/>
      <c r="U489" s="756">
        <v>22.68</v>
      </c>
      <c r="V489" s="756"/>
      <c r="W489" s="481"/>
      <c r="X489" s="756">
        <v>22.68</v>
      </c>
      <c r="Y489" s="756"/>
      <c r="Z489" s="756"/>
    </row>
    <row r="490" spans="2:26">
      <c r="B490" s="737" t="str">
        <f t="shared" si="160"/>
        <v>CODO DE 90° CPVC P/AGUA CALIENTE DE 1/2"</v>
      </c>
      <c r="C490" s="738"/>
      <c r="D490" s="484" t="str">
        <f t="shared" si="161"/>
        <v>und</v>
      </c>
      <c r="E490" s="478">
        <f t="shared" si="162"/>
        <v>2</v>
      </c>
      <c r="F490" s="458">
        <f t="shared" si="163"/>
        <v>2</v>
      </c>
      <c r="G490" s="458">
        <f t="shared" si="164"/>
        <v>4</v>
      </c>
      <c r="J490" s="753" t="s">
        <v>767</v>
      </c>
      <c r="K490" s="753"/>
      <c r="L490" s="753"/>
      <c r="M490" s="753"/>
      <c r="N490" s="480" t="s">
        <v>117</v>
      </c>
      <c r="O490" s="481"/>
      <c r="P490" s="755">
        <v>2</v>
      </c>
      <c r="Q490" s="755"/>
      <c r="R490" s="756">
        <v>2</v>
      </c>
      <c r="S490" s="756"/>
      <c r="T490" s="756"/>
      <c r="U490" s="756">
        <v>4</v>
      </c>
      <c r="V490" s="756"/>
      <c r="W490" s="481"/>
      <c r="X490" s="756">
        <v>4</v>
      </c>
      <c r="Y490" s="756"/>
      <c r="Z490" s="756"/>
    </row>
    <row r="491" spans="2:26">
      <c r="B491" s="737" t="str">
        <f t="shared" si="160"/>
        <v>TEE CPVC P/AGUA CALIENTE DE 1/2"</v>
      </c>
      <c r="C491" s="738"/>
      <c r="D491" s="484" t="str">
        <f t="shared" si="161"/>
        <v>und</v>
      </c>
      <c r="E491" s="478">
        <f t="shared" si="162"/>
        <v>2</v>
      </c>
      <c r="F491" s="458">
        <f t="shared" si="163"/>
        <v>2</v>
      </c>
      <c r="G491" s="458">
        <f t="shared" si="164"/>
        <v>4</v>
      </c>
      <c r="J491" s="754" t="s">
        <v>768</v>
      </c>
      <c r="K491" s="754"/>
      <c r="L491" s="754"/>
      <c r="M491" s="754"/>
      <c r="N491" s="480" t="s">
        <v>117</v>
      </c>
      <c r="O491" s="481"/>
      <c r="P491" s="755">
        <v>2</v>
      </c>
      <c r="Q491" s="755"/>
      <c r="R491" s="756">
        <v>2</v>
      </c>
      <c r="S491" s="756"/>
      <c r="T491" s="756"/>
      <c r="U491" s="756">
        <v>4</v>
      </c>
      <c r="V491" s="756"/>
      <c r="W491" s="481"/>
      <c r="X491" s="756">
        <v>4</v>
      </c>
      <c r="Y491" s="756"/>
      <c r="Z491" s="756"/>
    </row>
    <row r="492" spans="2:26">
      <c r="B492" s="737" t="str">
        <f t="shared" si="160"/>
        <v>CODO DE 45° PVC SAL DE 4"</v>
      </c>
      <c r="C492" s="738"/>
      <c r="D492" s="484" t="str">
        <f t="shared" si="161"/>
        <v>und</v>
      </c>
      <c r="E492" s="478">
        <f t="shared" si="162"/>
        <v>32</v>
      </c>
      <c r="F492" s="458">
        <f t="shared" si="163"/>
        <v>3</v>
      </c>
      <c r="G492" s="458">
        <f t="shared" si="164"/>
        <v>96</v>
      </c>
      <c r="J492" s="754" t="s">
        <v>769</v>
      </c>
      <c r="K492" s="754"/>
      <c r="L492" s="754"/>
      <c r="M492" s="754"/>
      <c r="N492" s="480" t="s">
        <v>117</v>
      </c>
      <c r="O492" s="481"/>
      <c r="P492" s="755">
        <v>32</v>
      </c>
      <c r="Q492" s="755"/>
      <c r="R492" s="756">
        <v>3</v>
      </c>
      <c r="S492" s="756"/>
      <c r="T492" s="756"/>
      <c r="U492" s="756">
        <v>96</v>
      </c>
      <c r="V492" s="756"/>
      <c r="W492" s="481"/>
      <c r="X492" s="756">
        <v>96</v>
      </c>
      <c r="Y492" s="756"/>
      <c r="Z492" s="756"/>
    </row>
    <row r="493" spans="2:26">
      <c r="B493" s="737" t="str">
        <f t="shared" si="160"/>
        <v>ADAPTADOR PVC SAP 2"</v>
      </c>
      <c r="C493" s="738"/>
      <c r="D493" s="484" t="str">
        <f t="shared" si="161"/>
        <v>und</v>
      </c>
      <c r="E493" s="478">
        <f t="shared" si="162"/>
        <v>250</v>
      </c>
      <c r="F493" s="458">
        <f t="shared" si="163"/>
        <v>1</v>
      </c>
      <c r="G493" s="458">
        <f t="shared" si="164"/>
        <v>250</v>
      </c>
      <c r="J493" s="754" t="s">
        <v>770</v>
      </c>
      <c r="K493" s="754"/>
      <c r="L493" s="754"/>
      <c r="M493" s="754"/>
      <c r="N493" s="480" t="s">
        <v>117</v>
      </c>
      <c r="O493" s="481"/>
      <c r="P493" s="755">
        <v>250</v>
      </c>
      <c r="Q493" s="755"/>
      <c r="R493" s="756">
        <v>1</v>
      </c>
      <c r="S493" s="756"/>
      <c r="T493" s="756"/>
      <c r="U493" s="756">
        <v>250</v>
      </c>
      <c r="V493" s="756"/>
      <c r="W493" s="481"/>
      <c r="X493" s="756">
        <v>250</v>
      </c>
      <c r="Y493" s="756"/>
      <c r="Z493" s="756"/>
    </row>
    <row r="494" spans="2:26">
      <c r="B494" s="737" t="str">
        <f t="shared" si="160"/>
        <v>ADAPTADOR PVC SAP 1 "</v>
      </c>
      <c r="C494" s="738"/>
      <c r="D494" s="484" t="str">
        <f t="shared" si="161"/>
        <v>und</v>
      </c>
      <c r="E494" s="478">
        <f t="shared" si="162"/>
        <v>200</v>
      </c>
      <c r="F494" s="458">
        <f t="shared" si="163"/>
        <v>1</v>
      </c>
      <c r="G494" s="458">
        <f t="shared" si="164"/>
        <v>200</v>
      </c>
      <c r="J494" s="754" t="s">
        <v>771</v>
      </c>
      <c r="K494" s="754"/>
      <c r="L494" s="754"/>
      <c r="M494" s="754"/>
      <c r="N494" s="480" t="s">
        <v>117</v>
      </c>
      <c r="O494" s="481"/>
      <c r="P494" s="755">
        <v>200</v>
      </c>
      <c r="Q494" s="755"/>
      <c r="R494" s="756">
        <v>1</v>
      </c>
      <c r="S494" s="756"/>
      <c r="T494" s="756"/>
      <c r="U494" s="756">
        <v>200</v>
      </c>
      <c r="V494" s="756"/>
      <c r="W494" s="481"/>
      <c r="X494" s="756">
        <v>200</v>
      </c>
      <c r="Y494" s="756"/>
      <c r="Z494" s="756"/>
    </row>
    <row r="495" spans="2:26">
      <c r="B495" s="737" t="str">
        <f t="shared" si="160"/>
        <v>ADAPTADOR PVC SAP 3/4"</v>
      </c>
      <c r="C495" s="738"/>
      <c r="D495" s="484" t="str">
        <f t="shared" si="161"/>
        <v>und</v>
      </c>
      <c r="E495" s="478">
        <f t="shared" si="162"/>
        <v>350</v>
      </c>
      <c r="F495" s="458">
        <f t="shared" si="163"/>
        <v>1</v>
      </c>
      <c r="G495" s="458">
        <f t="shared" si="164"/>
        <v>350</v>
      </c>
      <c r="J495" s="754" t="s">
        <v>772</v>
      </c>
      <c r="K495" s="754"/>
      <c r="L495" s="754"/>
      <c r="M495" s="754"/>
      <c r="N495" s="480" t="s">
        <v>117</v>
      </c>
      <c r="O495" s="481"/>
      <c r="P495" s="755">
        <v>350</v>
      </c>
      <c r="Q495" s="755"/>
      <c r="R495" s="756">
        <v>1</v>
      </c>
      <c r="S495" s="756"/>
      <c r="T495" s="756"/>
      <c r="U495" s="756">
        <v>350</v>
      </c>
      <c r="V495" s="756"/>
      <c r="W495" s="481"/>
      <c r="X495" s="756">
        <v>350</v>
      </c>
      <c r="Y495" s="756"/>
      <c r="Z495" s="756"/>
    </row>
    <row r="496" spans="2:26">
      <c r="B496" s="737" t="str">
        <f t="shared" si="160"/>
        <v>YEE PVC SAL 2"</v>
      </c>
      <c r="C496" s="738"/>
      <c r="D496" s="484" t="str">
        <f t="shared" si="161"/>
        <v>und</v>
      </c>
      <c r="E496" s="478">
        <f t="shared" si="162"/>
        <v>38.72</v>
      </c>
      <c r="F496" s="458">
        <f t="shared" si="163"/>
        <v>3.5</v>
      </c>
      <c r="G496" s="458">
        <f t="shared" si="164"/>
        <v>135.52000000000001</v>
      </c>
      <c r="J496" s="754" t="s">
        <v>773</v>
      </c>
      <c r="K496" s="754"/>
      <c r="L496" s="754"/>
      <c r="M496" s="754"/>
      <c r="N496" s="480" t="s">
        <v>117</v>
      </c>
      <c r="O496" s="481"/>
      <c r="P496" s="755">
        <v>38.72</v>
      </c>
      <c r="Q496" s="755"/>
      <c r="R496" s="756">
        <v>3.5</v>
      </c>
      <c r="S496" s="756"/>
      <c r="T496" s="756"/>
      <c r="U496" s="756">
        <v>135.52000000000001</v>
      </c>
      <c r="V496" s="756"/>
      <c r="W496" s="481"/>
      <c r="X496" s="756">
        <v>135.64000000000001</v>
      </c>
      <c r="Y496" s="756"/>
      <c r="Z496" s="756"/>
    </row>
    <row r="497" spans="2:26">
      <c r="B497" s="737" t="str">
        <f t="shared" si="160"/>
        <v>UNION PVC SAP Ø 20mm P/INST. ELECTRICAS</v>
      </c>
      <c r="C497" s="738"/>
      <c r="D497" s="484" t="str">
        <f t="shared" si="161"/>
        <v>pza</v>
      </c>
      <c r="E497" s="478">
        <f t="shared" si="162"/>
        <v>313.90000000000003</v>
      </c>
      <c r="F497" s="458">
        <f t="shared" si="163"/>
        <v>0.35000000000000003</v>
      </c>
      <c r="G497" s="458">
        <f t="shared" si="164"/>
        <v>109.86</v>
      </c>
      <c r="J497" s="753" t="s">
        <v>774</v>
      </c>
      <c r="K497" s="753"/>
      <c r="L497" s="753"/>
      <c r="M497" s="753"/>
      <c r="N497" s="480" t="s">
        <v>110</v>
      </c>
      <c r="O497" s="481"/>
      <c r="P497" s="755">
        <v>313.90000000000003</v>
      </c>
      <c r="Q497" s="755"/>
      <c r="R497" s="756">
        <v>0.35000000000000003</v>
      </c>
      <c r="S497" s="756"/>
      <c r="T497" s="756"/>
      <c r="U497" s="756">
        <v>109.86</v>
      </c>
      <c r="V497" s="756"/>
      <c r="W497" s="481"/>
      <c r="X497" s="756">
        <v>109.87</v>
      </c>
      <c r="Y497" s="756"/>
      <c r="Z497" s="756"/>
    </row>
    <row r="498" spans="2:26">
      <c r="B498" s="737" t="str">
        <f t="shared" ref="B498:B509" si="165">+J498</f>
        <v>UNION PVC SAP Ø 70mm P/INST. ELECTRICAS</v>
      </c>
      <c r="C498" s="738"/>
      <c r="D498" s="484" t="str">
        <f t="shared" ref="D498:D509" si="166">+N498</f>
        <v>pza</v>
      </c>
      <c r="E498" s="478">
        <f t="shared" ref="E498:E509" si="167">+P498</f>
        <v>27.2</v>
      </c>
      <c r="F498" s="458">
        <f t="shared" ref="F498:F509" si="168">+R498</f>
        <v>2.2000000000000002</v>
      </c>
      <c r="G498" s="458">
        <f t="shared" ref="G498:G509" si="169">+U498</f>
        <v>59.84</v>
      </c>
      <c r="J498" s="753" t="s">
        <v>775</v>
      </c>
      <c r="K498" s="753"/>
      <c r="L498" s="753"/>
      <c r="M498" s="753"/>
      <c r="N498" s="480" t="s">
        <v>110</v>
      </c>
      <c r="O498" s="481"/>
      <c r="P498" s="755">
        <v>27.2</v>
      </c>
      <c r="Q498" s="755"/>
      <c r="R498" s="756">
        <v>2.2000000000000002</v>
      </c>
      <c r="S498" s="756"/>
      <c r="T498" s="756"/>
      <c r="U498" s="756">
        <v>59.84</v>
      </c>
      <c r="V498" s="756"/>
      <c r="W498" s="481"/>
      <c r="X498" s="756">
        <v>59.84</v>
      </c>
      <c r="Y498" s="756"/>
      <c r="Z498" s="756"/>
    </row>
    <row r="499" spans="2:26">
      <c r="B499" s="737" t="str">
        <f t="shared" si="165"/>
        <v>UNION PVC SAP Ø 50mm P/INST. ELECTRICAS</v>
      </c>
      <c r="C499" s="738"/>
      <c r="D499" s="484" t="str">
        <f t="shared" si="166"/>
        <v>pza</v>
      </c>
      <c r="E499" s="478">
        <f t="shared" si="167"/>
        <v>22.6</v>
      </c>
      <c r="F499" s="458">
        <f t="shared" si="168"/>
        <v>1.2</v>
      </c>
      <c r="G499" s="458">
        <f t="shared" si="169"/>
        <v>27.12</v>
      </c>
      <c r="J499" s="753" t="s">
        <v>776</v>
      </c>
      <c r="K499" s="753"/>
      <c r="L499" s="753"/>
      <c r="M499" s="753"/>
      <c r="N499" s="480" t="s">
        <v>110</v>
      </c>
      <c r="O499" s="481"/>
      <c r="P499" s="755">
        <v>22.6</v>
      </c>
      <c r="Q499" s="755"/>
      <c r="R499" s="756">
        <v>1.2</v>
      </c>
      <c r="S499" s="756"/>
      <c r="T499" s="756"/>
      <c r="U499" s="756">
        <v>27.12</v>
      </c>
      <c r="V499" s="756"/>
      <c r="W499" s="481"/>
      <c r="X499" s="756">
        <v>27.12</v>
      </c>
      <c r="Y499" s="756"/>
      <c r="Z499" s="756"/>
    </row>
    <row r="500" spans="2:26">
      <c r="B500" s="737" t="str">
        <f t="shared" si="165"/>
        <v>UNION PVC SAP Ø 35mm P/INST. ELECTRICAS</v>
      </c>
      <c r="C500" s="738"/>
      <c r="D500" s="484" t="str">
        <f t="shared" si="166"/>
        <v>pza</v>
      </c>
      <c r="E500" s="478">
        <f t="shared" si="167"/>
        <v>256</v>
      </c>
      <c r="F500" s="458">
        <f t="shared" si="168"/>
        <v>1.2</v>
      </c>
      <c r="G500" s="458">
        <f t="shared" si="169"/>
        <v>307.2</v>
      </c>
      <c r="J500" s="753" t="s">
        <v>777</v>
      </c>
      <c r="K500" s="753"/>
      <c r="L500" s="753"/>
      <c r="M500" s="753"/>
      <c r="N500" s="480" t="s">
        <v>110</v>
      </c>
      <c r="O500" s="481"/>
      <c r="P500" s="755">
        <v>256</v>
      </c>
      <c r="Q500" s="755"/>
      <c r="R500" s="756">
        <v>1.2</v>
      </c>
      <c r="S500" s="756"/>
      <c r="T500" s="756"/>
      <c r="U500" s="756">
        <v>307.2</v>
      </c>
      <c r="V500" s="756"/>
      <c r="W500" s="481"/>
      <c r="X500" s="756">
        <v>307.2</v>
      </c>
      <c r="Y500" s="756"/>
      <c r="Z500" s="756"/>
    </row>
    <row r="501" spans="2:26">
      <c r="B501" s="737" t="str">
        <f t="shared" si="165"/>
        <v>UNION PVC SAP Ø 25mm P/INST. ELECTRICAS</v>
      </c>
      <c r="C501" s="738"/>
      <c r="D501" s="484" t="str">
        <f t="shared" si="166"/>
        <v>pza</v>
      </c>
      <c r="E501" s="478">
        <f t="shared" si="167"/>
        <v>55.4</v>
      </c>
      <c r="F501" s="458">
        <f t="shared" si="168"/>
        <v>0.55000000000000004</v>
      </c>
      <c r="G501" s="458">
        <f t="shared" si="169"/>
        <v>30.47</v>
      </c>
      <c r="J501" s="753" t="s">
        <v>778</v>
      </c>
      <c r="K501" s="753"/>
      <c r="L501" s="753"/>
      <c r="M501" s="753"/>
      <c r="N501" s="480" t="s">
        <v>110</v>
      </c>
      <c r="O501" s="481"/>
      <c r="P501" s="755">
        <v>55.4</v>
      </c>
      <c r="Q501" s="755"/>
      <c r="R501" s="756">
        <v>0.55000000000000004</v>
      </c>
      <c r="S501" s="756"/>
      <c r="T501" s="756"/>
      <c r="U501" s="756">
        <v>30.47</v>
      </c>
      <c r="V501" s="756"/>
      <c r="W501" s="481"/>
      <c r="X501" s="756">
        <v>30.47</v>
      </c>
      <c r="Y501" s="756"/>
      <c r="Z501" s="756"/>
    </row>
    <row r="502" spans="2:26">
      <c r="B502" s="737" t="str">
        <f t="shared" si="165"/>
        <v>TAPA DE PLASTICO PESADA PARA INODORO</v>
      </c>
      <c r="C502" s="738"/>
      <c r="D502" s="484" t="str">
        <f t="shared" si="166"/>
        <v>pza</v>
      </c>
      <c r="E502" s="478">
        <f t="shared" si="167"/>
        <v>13</v>
      </c>
      <c r="F502" s="458">
        <f t="shared" si="168"/>
        <v>20</v>
      </c>
      <c r="G502" s="458">
        <f t="shared" si="169"/>
        <v>260</v>
      </c>
      <c r="J502" s="754" t="s">
        <v>779</v>
      </c>
      <c r="K502" s="754"/>
      <c r="L502" s="754"/>
      <c r="M502" s="754"/>
      <c r="N502" s="480" t="s">
        <v>110</v>
      </c>
      <c r="O502" s="481"/>
      <c r="P502" s="755">
        <v>13</v>
      </c>
      <c r="Q502" s="755"/>
      <c r="R502" s="756">
        <v>20</v>
      </c>
      <c r="S502" s="756"/>
      <c r="T502" s="756"/>
      <c r="U502" s="756">
        <v>260</v>
      </c>
      <c r="V502" s="756"/>
      <c r="W502" s="481"/>
      <c r="X502" s="756">
        <v>260</v>
      </c>
      <c r="Y502" s="756"/>
      <c r="Z502" s="756"/>
    </row>
    <row r="503" spans="2:26">
      <c r="B503" s="737" t="str">
        <f t="shared" si="165"/>
        <v>ADAPTADOR DE TUBO A CAJA PVC CP-20mm</v>
      </c>
      <c r="C503" s="738"/>
      <c r="D503" s="484" t="str">
        <f t="shared" si="166"/>
        <v>und</v>
      </c>
      <c r="E503" s="478">
        <f t="shared" si="167"/>
        <v>993</v>
      </c>
      <c r="F503" s="458">
        <f t="shared" si="168"/>
        <v>0.56000000000000005</v>
      </c>
      <c r="G503" s="458">
        <f t="shared" si="169"/>
        <v>556.08000000000004</v>
      </c>
      <c r="J503" s="754" t="s">
        <v>780</v>
      </c>
      <c r="K503" s="754"/>
      <c r="L503" s="754"/>
      <c r="M503" s="754"/>
      <c r="N503" s="480" t="s">
        <v>117</v>
      </c>
      <c r="O503" s="481"/>
      <c r="P503" s="755">
        <v>993</v>
      </c>
      <c r="Q503" s="755"/>
      <c r="R503" s="756">
        <v>0.56000000000000005</v>
      </c>
      <c r="S503" s="756"/>
      <c r="T503" s="756"/>
      <c r="U503" s="756">
        <v>556.08000000000004</v>
      </c>
      <c r="V503" s="756"/>
      <c r="W503" s="481"/>
      <c r="X503" s="756">
        <v>556.08000000000004</v>
      </c>
      <c r="Y503" s="756"/>
      <c r="Z503" s="756"/>
    </row>
    <row r="504" spans="2:26">
      <c r="B504" s="737" t="str">
        <f t="shared" si="165"/>
        <v>ADAPTADOR DE TUBO A CAJA PARA TUBERIA EMT Ø 20mm</v>
      </c>
      <c r="C504" s="738"/>
      <c r="D504" s="484" t="str">
        <f t="shared" si="166"/>
        <v>und</v>
      </c>
      <c r="E504" s="478">
        <f t="shared" si="167"/>
        <v>25</v>
      </c>
      <c r="F504" s="458">
        <f t="shared" si="168"/>
        <v>3</v>
      </c>
      <c r="G504" s="458">
        <f t="shared" si="169"/>
        <v>75</v>
      </c>
      <c r="J504" s="753" t="s">
        <v>781</v>
      </c>
      <c r="K504" s="753"/>
      <c r="L504" s="753"/>
      <c r="M504" s="753"/>
      <c r="N504" s="480" t="s">
        <v>117</v>
      </c>
      <c r="O504" s="481"/>
      <c r="P504" s="755">
        <v>25</v>
      </c>
      <c r="Q504" s="755"/>
      <c r="R504" s="756">
        <v>3</v>
      </c>
      <c r="S504" s="756"/>
      <c r="T504" s="756"/>
      <c r="U504" s="756">
        <v>75</v>
      </c>
      <c r="V504" s="756"/>
      <c r="W504" s="481"/>
      <c r="X504" s="756">
        <v>75</v>
      </c>
      <c r="Y504" s="756"/>
      <c r="Z504" s="756"/>
    </row>
    <row r="505" spans="2:26">
      <c r="B505" s="737" t="str">
        <f t="shared" si="165"/>
        <v>ADAPTADOR DE TUBO A CAJA PVC-CP 35mm</v>
      </c>
      <c r="C505" s="738"/>
      <c r="D505" s="484" t="str">
        <f t="shared" si="166"/>
        <v>und</v>
      </c>
      <c r="E505" s="478">
        <f t="shared" si="167"/>
        <v>12</v>
      </c>
      <c r="F505" s="458">
        <f t="shared" si="168"/>
        <v>0.85</v>
      </c>
      <c r="G505" s="458">
        <f t="shared" si="169"/>
        <v>10.200000000000001</v>
      </c>
      <c r="J505" s="754" t="s">
        <v>782</v>
      </c>
      <c r="K505" s="754"/>
      <c r="L505" s="754"/>
      <c r="M505" s="754"/>
      <c r="N505" s="480" t="s">
        <v>117</v>
      </c>
      <c r="O505" s="481"/>
      <c r="P505" s="755">
        <v>12</v>
      </c>
      <c r="Q505" s="755"/>
      <c r="R505" s="756">
        <v>0.85</v>
      </c>
      <c r="S505" s="756"/>
      <c r="T505" s="756"/>
      <c r="U505" s="756">
        <v>10.200000000000001</v>
      </c>
      <c r="V505" s="756"/>
      <c r="W505" s="481"/>
      <c r="X505" s="756">
        <v>10.200000000000001</v>
      </c>
      <c r="Y505" s="756"/>
      <c r="Z505" s="756"/>
    </row>
    <row r="506" spans="2:26">
      <c r="B506" s="737" t="str">
        <f t="shared" si="165"/>
        <v>ADAPTADOR DE TUBO A CAJA PVC-CP-50mm.</v>
      </c>
      <c r="C506" s="738"/>
      <c r="D506" s="484" t="str">
        <f t="shared" si="166"/>
        <v>und</v>
      </c>
      <c r="E506" s="478">
        <f t="shared" si="167"/>
        <v>24</v>
      </c>
      <c r="F506" s="458">
        <f t="shared" si="168"/>
        <v>3.6</v>
      </c>
      <c r="G506" s="458">
        <f t="shared" si="169"/>
        <v>86.4</v>
      </c>
      <c r="J506" s="753" t="s">
        <v>783</v>
      </c>
      <c r="K506" s="753"/>
      <c r="L506" s="753"/>
      <c r="M506" s="753"/>
      <c r="N506" s="480" t="s">
        <v>117</v>
      </c>
      <c r="O506" s="481"/>
      <c r="P506" s="755">
        <v>24</v>
      </c>
      <c r="Q506" s="755"/>
      <c r="R506" s="756">
        <v>3.6</v>
      </c>
      <c r="S506" s="756"/>
      <c r="T506" s="756"/>
      <c r="U506" s="756">
        <v>86.4</v>
      </c>
      <c r="V506" s="756"/>
      <c r="W506" s="481"/>
      <c r="X506" s="756">
        <v>86.4</v>
      </c>
      <c r="Y506" s="756"/>
      <c r="Z506" s="756"/>
    </row>
    <row r="507" spans="2:26">
      <c r="B507" s="737" t="str">
        <f t="shared" si="165"/>
        <v>ADAPTADOR DE TUBO A CAJA PVC-CP-70mm.</v>
      </c>
      <c r="C507" s="738"/>
      <c r="D507" s="484" t="str">
        <f t="shared" si="166"/>
        <v>und</v>
      </c>
      <c r="E507" s="478">
        <f t="shared" si="167"/>
        <v>1</v>
      </c>
      <c r="F507" s="458">
        <f t="shared" si="168"/>
        <v>4.2</v>
      </c>
      <c r="G507" s="458">
        <f t="shared" si="169"/>
        <v>4.2</v>
      </c>
      <c r="J507" s="753" t="s">
        <v>784</v>
      </c>
      <c r="K507" s="753"/>
      <c r="L507" s="753"/>
      <c r="M507" s="753"/>
      <c r="N507" s="480" t="s">
        <v>117</v>
      </c>
      <c r="O507" s="481"/>
      <c r="P507" s="755">
        <v>1</v>
      </c>
      <c r="Q507" s="755"/>
      <c r="R507" s="756">
        <v>4.2</v>
      </c>
      <c r="S507" s="756"/>
      <c r="T507" s="756"/>
      <c r="U507" s="756">
        <v>4.2</v>
      </c>
      <c r="V507" s="756"/>
      <c r="W507" s="481"/>
      <c r="X507" s="756">
        <v>4.2</v>
      </c>
      <c r="Y507" s="756"/>
      <c r="Z507" s="756"/>
    </row>
    <row r="508" spans="2:26">
      <c r="B508" s="737" t="str">
        <f t="shared" si="165"/>
        <v>ADAPTADOR DE TUBO A CAJA PVC CP-25mm</v>
      </c>
      <c r="C508" s="738"/>
      <c r="D508" s="484" t="str">
        <f t="shared" si="166"/>
        <v>und</v>
      </c>
      <c r="E508" s="478">
        <f t="shared" si="167"/>
        <v>3</v>
      </c>
      <c r="F508" s="458">
        <f t="shared" si="168"/>
        <v>0.8</v>
      </c>
      <c r="G508" s="458">
        <f t="shared" si="169"/>
        <v>2.4</v>
      </c>
      <c r="J508" s="754" t="s">
        <v>785</v>
      </c>
      <c r="K508" s="754"/>
      <c r="L508" s="754"/>
      <c r="M508" s="754"/>
      <c r="N508" s="480" t="s">
        <v>117</v>
      </c>
      <c r="O508" s="481"/>
      <c r="P508" s="755">
        <v>3</v>
      </c>
      <c r="Q508" s="755"/>
      <c r="R508" s="756">
        <v>0.8</v>
      </c>
      <c r="S508" s="756"/>
      <c r="T508" s="756"/>
      <c r="U508" s="756">
        <v>2.4</v>
      </c>
      <c r="V508" s="756"/>
      <c r="W508" s="481"/>
      <c r="X508" s="756">
        <v>2.4</v>
      </c>
      <c r="Y508" s="756"/>
      <c r="Z508" s="756"/>
    </row>
    <row r="509" spans="2:26">
      <c r="B509" s="737" t="str">
        <f t="shared" si="165"/>
        <v>ADAPTADOR DE TUBO A CAJA PVC-CP-40mm.</v>
      </c>
      <c r="C509" s="738"/>
      <c r="D509" s="484" t="str">
        <f t="shared" si="166"/>
        <v>und</v>
      </c>
      <c r="E509" s="478">
        <f t="shared" si="167"/>
        <v>18</v>
      </c>
      <c r="F509" s="458">
        <f t="shared" si="168"/>
        <v>1.5</v>
      </c>
      <c r="G509" s="458">
        <f t="shared" si="169"/>
        <v>27</v>
      </c>
      <c r="J509" s="753" t="s">
        <v>786</v>
      </c>
      <c r="K509" s="753"/>
      <c r="L509" s="753"/>
      <c r="M509" s="753"/>
      <c r="N509" s="480" t="s">
        <v>117</v>
      </c>
      <c r="O509" s="481"/>
      <c r="P509" s="755">
        <v>18</v>
      </c>
      <c r="Q509" s="755"/>
      <c r="R509" s="756">
        <v>1.5</v>
      </c>
      <c r="S509" s="756"/>
      <c r="T509" s="756"/>
      <c r="U509" s="756">
        <v>27</v>
      </c>
      <c r="V509" s="756"/>
      <c r="W509" s="481"/>
      <c r="X509" s="756">
        <v>27</v>
      </c>
      <c r="Y509" s="756"/>
      <c r="Z509" s="756"/>
    </row>
    <row r="510" spans="2:26">
      <c r="B510" s="737" t="str">
        <f t="shared" ref="B510:B544" si="170">+J510</f>
        <v>TUBERIA PVC SAL 2"</v>
      </c>
      <c r="C510" s="738"/>
      <c r="D510" s="484" t="str">
        <f t="shared" ref="D510:D547" si="171">+N510</f>
        <v>m</v>
      </c>
      <c r="E510" s="478">
        <f t="shared" ref="E510:E547" si="172">+P510</f>
        <v>255.90650000000002</v>
      </c>
      <c r="F510" s="458">
        <f t="shared" ref="F510:F547" si="173">+R510</f>
        <v>2.5</v>
      </c>
      <c r="G510" s="458">
        <f t="shared" ref="G510:G547" si="174">+U510</f>
        <v>639.77</v>
      </c>
      <c r="J510" s="754" t="s">
        <v>787</v>
      </c>
      <c r="K510" s="754"/>
      <c r="L510" s="754"/>
      <c r="M510" s="754"/>
      <c r="N510" s="480" t="s">
        <v>827</v>
      </c>
      <c r="O510" s="481"/>
      <c r="P510" s="755">
        <v>255.90650000000002</v>
      </c>
      <c r="Q510" s="755"/>
      <c r="R510" s="756">
        <v>2.5</v>
      </c>
      <c r="S510" s="756"/>
      <c r="T510" s="756"/>
      <c r="U510" s="756">
        <v>639.77</v>
      </c>
      <c r="V510" s="756"/>
      <c r="W510" s="481"/>
      <c r="X510" s="756">
        <v>641.51</v>
      </c>
      <c r="Y510" s="756"/>
      <c r="Z510" s="756"/>
    </row>
    <row r="511" spans="2:26">
      <c r="B511" s="737" t="str">
        <f t="shared" si="170"/>
        <v>TUBERIA PVC SAL 4"</v>
      </c>
      <c r="C511" s="738"/>
      <c r="D511" s="484" t="str">
        <f t="shared" si="171"/>
        <v>m</v>
      </c>
      <c r="E511" s="478">
        <f t="shared" si="172"/>
        <v>231.16720000000001</v>
      </c>
      <c r="F511" s="458">
        <f t="shared" si="173"/>
        <v>6</v>
      </c>
      <c r="G511" s="458">
        <f t="shared" si="174"/>
        <v>1387</v>
      </c>
      <c r="J511" s="754" t="s">
        <v>788</v>
      </c>
      <c r="K511" s="754"/>
      <c r="L511" s="754"/>
      <c r="M511" s="754"/>
      <c r="N511" s="480" t="s">
        <v>827</v>
      </c>
      <c r="O511" s="481"/>
      <c r="P511" s="755">
        <v>231.16720000000001</v>
      </c>
      <c r="Q511" s="755"/>
      <c r="R511" s="756">
        <v>6</v>
      </c>
      <c r="S511" s="756"/>
      <c r="T511" s="756"/>
      <c r="U511" s="756">
        <v>1387</v>
      </c>
      <c r="V511" s="756"/>
      <c r="W511" s="481"/>
      <c r="X511" s="756">
        <v>1387</v>
      </c>
      <c r="Y511" s="756"/>
      <c r="Z511" s="756"/>
    </row>
    <row r="512" spans="2:26">
      <c r="B512" s="737" t="str">
        <f t="shared" si="170"/>
        <v>CODOS PVC SAL 2" X 90°</v>
      </c>
      <c r="C512" s="738"/>
      <c r="D512" s="484" t="str">
        <f t="shared" si="171"/>
        <v>pza</v>
      </c>
      <c r="E512" s="478">
        <f t="shared" si="172"/>
        <v>68.820000000000007</v>
      </c>
      <c r="F512" s="458">
        <f t="shared" si="173"/>
        <v>1.5</v>
      </c>
      <c r="G512" s="458">
        <f t="shared" si="174"/>
        <v>103.23</v>
      </c>
      <c r="J512" s="754" t="s">
        <v>789</v>
      </c>
      <c r="K512" s="754"/>
      <c r="L512" s="754"/>
      <c r="M512" s="754"/>
      <c r="N512" s="480" t="s">
        <v>110</v>
      </c>
      <c r="O512" s="481"/>
      <c r="P512" s="755">
        <v>68.820000000000007</v>
      </c>
      <c r="Q512" s="755"/>
      <c r="R512" s="756">
        <v>1.5</v>
      </c>
      <c r="S512" s="756"/>
      <c r="T512" s="756"/>
      <c r="U512" s="756">
        <v>103.23</v>
      </c>
      <c r="V512" s="756"/>
      <c r="W512" s="481"/>
      <c r="X512" s="756">
        <v>103.56</v>
      </c>
      <c r="Y512" s="756"/>
      <c r="Z512" s="756"/>
    </row>
    <row r="513" spans="2:26">
      <c r="B513" s="737" t="str">
        <f t="shared" si="170"/>
        <v>CODOS PVC SAL 4" X 90°</v>
      </c>
      <c r="C513" s="738"/>
      <c r="D513" s="484" t="str">
        <f t="shared" si="171"/>
        <v>pza</v>
      </c>
      <c r="E513" s="478">
        <f t="shared" si="172"/>
        <v>41.550000000000004</v>
      </c>
      <c r="F513" s="458">
        <f t="shared" si="173"/>
        <v>5</v>
      </c>
      <c r="G513" s="458">
        <f t="shared" si="174"/>
        <v>207.75</v>
      </c>
      <c r="J513" s="754" t="s">
        <v>790</v>
      </c>
      <c r="K513" s="754"/>
      <c r="L513" s="754"/>
      <c r="M513" s="754"/>
      <c r="N513" s="480" t="s">
        <v>110</v>
      </c>
      <c r="O513" s="481"/>
      <c r="P513" s="755">
        <v>41.550000000000004</v>
      </c>
      <c r="Q513" s="755"/>
      <c r="R513" s="756">
        <v>5</v>
      </c>
      <c r="S513" s="756"/>
      <c r="T513" s="756"/>
      <c r="U513" s="756">
        <v>207.75</v>
      </c>
      <c r="V513" s="756"/>
      <c r="W513" s="481"/>
      <c r="X513" s="756">
        <v>207.75</v>
      </c>
      <c r="Y513" s="756"/>
      <c r="Z513" s="756"/>
    </row>
    <row r="514" spans="2:26">
      <c r="B514" s="737" t="str">
        <f t="shared" si="170"/>
        <v>CODOS PVC SAL 2" X 45°</v>
      </c>
      <c r="C514" s="738"/>
      <c r="D514" s="484" t="str">
        <f t="shared" si="171"/>
        <v>pza</v>
      </c>
      <c r="E514" s="478">
        <f t="shared" si="172"/>
        <v>52.050000000000004</v>
      </c>
      <c r="F514" s="458">
        <f t="shared" si="173"/>
        <v>1.5</v>
      </c>
      <c r="G514" s="458">
        <f t="shared" si="174"/>
        <v>78.070000000000007</v>
      </c>
      <c r="J514" s="754" t="s">
        <v>791</v>
      </c>
      <c r="K514" s="754"/>
      <c r="L514" s="754"/>
      <c r="M514" s="754"/>
      <c r="N514" s="480" t="s">
        <v>110</v>
      </c>
      <c r="O514" s="481"/>
      <c r="P514" s="755">
        <v>52.050000000000004</v>
      </c>
      <c r="Q514" s="755"/>
      <c r="R514" s="756">
        <v>1.5</v>
      </c>
      <c r="S514" s="756"/>
      <c r="T514" s="756"/>
      <c r="U514" s="756">
        <v>78.070000000000007</v>
      </c>
      <c r="V514" s="756"/>
      <c r="W514" s="481"/>
      <c r="X514" s="756">
        <v>78.180000000000007</v>
      </c>
      <c r="Y514" s="756"/>
      <c r="Z514" s="756"/>
    </row>
    <row r="515" spans="2:26">
      <c r="B515" s="737" t="str">
        <f t="shared" si="170"/>
        <v>CODOS PVC SAL 4" X 45°</v>
      </c>
      <c r="C515" s="738"/>
      <c r="D515" s="484" t="str">
        <f t="shared" si="171"/>
        <v>pza</v>
      </c>
      <c r="E515" s="478">
        <f t="shared" si="172"/>
        <v>10.5</v>
      </c>
      <c r="F515" s="458">
        <f t="shared" si="173"/>
        <v>5</v>
      </c>
      <c r="G515" s="458">
        <f t="shared" si="174"/>
        <v>52.5</v>
      </c>
      <c r="J515" s="754" t="s">
        <v>792</v>
      </c>
      <c r="K515" s="754"/>
      <c r="L515" s="754"/>
      <c r="M515" s="754"/>
      <c r="N515" s="480" t="s">
        <v>110</v>
      </c>
      <c r="O515" s="481"/>
      <c r="P515" s="755">
        <v>10.5</v>
      </c>
      <c r="Q515" s="755"/>
      <c r="R515" s="756">
        <v>5</v>
      </c>
      <c r="S515" s="756"/>
      <c r="T515" s="756"/>
      <c r="U515" s="756">
        <v>52.5</v>
      </c>
      <c r="V515" s="756"/>
      <c r="W515" s="481"/>
      <c r="X515" s="756">
        <v>52.5</v>
      </c>
      <c r="Y515" s="756"/>
      <c r="Z515" s="756"/>
    </row>
    <row r="516" spans="2:26">
      <c r="B516" s="737" t="str">
        <f t="shared" si="170"/>
        <v>TEE PVC 1/2"</v>
      </c>
      <c r="C516" s="738"/>
      <c r="D516" s="484" t="str">
        <f t="shared" si="171"/>
        <v>und</v>
      </c>
      <c r="E516" s="478">
        <f t="shared" si="172"/>
        <v>57</v>
      </c>
      <c r="F516" s="458">
        <f t="shared" si="173"/>
        <v>1.5</v>
      </c>
      <c r="G516" s="458">
        <f t="shared" si="174"/>
        <v>85.5</v>
      </c>
      <c r="J516" s="754" t="s">
        <v>793</v>
      </c>
      <c r="K516" s="754"/>
      <c r="L516" s="754"/>
      <c r="M516" s="754"/>
      <c r="N516" s="480" t="s">
        <v>117</v>
      </c>
      <c r="O516" s="481"/>
      <c r="P516" s="755">
        <v>57</v>
      </c>
      <c r="Q516" s="755"/>
      <c r="R516" s="756">
        <v>1.5</v>
      </c>
      <c r="S516" s="756"/>
      <c r="T516" s="756"/>
      <c r="U516" s="756">
        <v>85.5</v>
      </c>
      <c r="V516" s="756"/>
      <c r="W516" s="481"/>
      <c r="X516" s="756">
        <v>85.5</v>
      </c>
      <c r="Y516" s="756"/>
      <c r="Z516" s="756"/>
    </row>
    <row r="517" spans="2:26">
      <c r="B517" s="737" t="str">
        <f t="shared" si="170"/>
        <v>TEE SANITARIA SIMPLE PVC SAL 2" X 2"</v>
      </c>
      <c r="C517" s="738"/>
      <c r="D517" s="484" t="str">
        <f t="shared" si="171"/>
        <v>pza</v>
      </c>
      <c r="E517" s="478">
        <f t="shared" si="172"/>
        <v>8</v>
      </c>
      <c r="F517" s="458">
        <f t="shared" si="173"/>
        <v>4</v>
      </c>
      <c r="G517" s="458">
        <f t="shared" si="174"/>
        <v>32</v>
      </c>
      <c r="J517" s="754" t="s">
        <v>794</v>
      </c>
      <c r="K517" s="754"/>
      <c r="L517" s="754"/>
      <c r="M517" s="754"/>
      <c r="N517" s="480" t="s">
        <v>110</v>
      </c>
      <c r="O517" s="481"/>
      <c r="P517" s="755">
        <v>8</v>
      </c>
      <c r="Q517" s="755"/>
      <c r="R517" s="756">
        <v>4</v>
      </c>
      <c r="S517" s="756"/>
      <c r="T517" s="756"/>
      <c r="U517" s="756">
        <v>32</v>
      </c>
      <c r="V517" s="756"/>
      <c r="W517" s="481"/>
      <c r="X517" s="756">
        <v>32</v>
      </c>
      <c r="Y517" s="756"/>
      <c r="Z517" s="756"/>
    </row>
    <row r="518" spans="2:26">
      <c r="B518" s="737" t="str">
        <f t="shared" si="170"/>
        <v>YEE PVC SAL DE 4" X 2"</v>
      </c>
      <c r="C518" s="738"/>
      <c r="D518" s="484" t="str">
        <f t="shared" si="171"/>
        <v>pza</v>
      </c>
      <c r="E518" s="478">
        <f t="shared" si="172"/>
        <v>14</v>
      </c>
      <c r="F518" s="458">
        <f t="shared" si="173"/>
        <v>8</v>
      </c>
      <c r="G518" s="458">
        <f t="shared" si="174"/>
        <v>112</v>
      </c>
      <c r="J518" s="754" t="s">
        <v>795</v>
      </c>
      <c r="K518" s="754"/>
      <c r="L518" s="754"/>
      <c r="M518" s="754"/>
      <c r="N518" s="480" t="s">
        <v>110</v>
      </c>
      <c r="O518" s="481"/>
      <c r="P518" s="755">
        <v>14</v>
      </c>
      <c r="Q518" s="755"/>
      <c r="R518" s="756">
        <v>8</v>
      </c>
      <c r="S518" s="756"/>
      <c r="T518" s="756"/>
      <c r="U518" s="756">
        <v>112</v>
      </c>
      <c r="V518" s="756"/>
      <c r="W518" s="481"/>
      <c r="X518" s="756">
        <v>112</v>
      </c>
      <c r="Y518" s="756"/>
      <c r="Z518" s="756"/>
    </row>
    <row r="519" spans="2:26">
      <c r="B519" s="737" t="str">
        <f t="shared" si="170"/>
        <v>YEE PVC SAL DE 4" X 4"</v>
      </c>
      <c r="C519" s="738"/>
      <c r="D519" s="484" t="str">
        <f t="shared" si="171"/>
        <v>pza</v>
      </c>
      <c r="E519" s="478">
        <f t="shared" si="172"/>
        <v>13.65</v>
      </c>
      <c r="F519" s="458">
        <f t="shared" si="173"/>
        <v>8</v>
      </c>
      <c r="G519" s="458">
        <f t="shared" si="174"/>
        <v>109.2</v>
      </c>
      <c r="J519" s="754" t="s">
        <v>796</v>
      </c>
      <c r="K519" s="754"/>
      <c r="L519" s="754"/>
      <c r="M519" s="754"/>
      <c r="N519" s="480" t="s">
        <v>110</v>
      </c>
      <c r="O519" s="481"/>
      <c r="P519" s="755">
        <v>13.65</v>
      </c>
      <c r="Q519" s="755"/>
      <c r="R519" s="756">
        <v>8</v>
      </c>
      <c r="S519" s="756"/>
      <c r="T519" s="756"/>
      <c r="U519" s="756">
        <v>109.2</v>
      </c>
      <c r="V519" s="756"/>
      <c r="W519" s="481"/>
      <c r="X519" s="756">
        <v>109.2</v>
      </c>
      <c r="Y519" s="756"/>
      <c r="Z519" s="756"/>
    </row>
    <row r="520" spans="2:26">
      <c r="B520" s="737" t="str">
        <f t="shared" si="170"/>
        <v>TUBO PVC-CP 70mm P/INST. ELECTRICAS</v>
      </c>
      <c r="C520" s="738"/>
      <c r="D520" s="484" t="str">
        <f t="shared" si="171"/>
        <v>m</v>
      </c>
      <c r="E520" s="478">
        <f t="shared" si="172"/>
        <v>14.280000000000001</v>
      </c>
      <c r="F520" s="458">
        <f t="shared" si="173"/>
        <v>12.5</v>
      </c>
      <c r="G520" s="458">
        <f t="shared" si="174"/>
        <v>178.5</v>
      </c>
      <c r="J520" s="754" t="s">
        <v>797</v>
      </c>
      <c r="K520" s="754"/>
      <c r="L520" s="754"/>
      <c r="M520" s="754"/>
      <c r="N520" s="480" t="s">
        <v>827</v>
      </c>
      <c r="O520" s="481"/>
      <c r="P520" s="755">
        <v>14.280000000000001</v>
      </c>
      <c r="Q520" s="755"/>
      <c r="R520" s="756">
        <v>12.5</v>
      </c>
      <c r="S520" s="756"/>
      <c r="T520" s="756"/>
      <c r="U520" s="756">
        <v>178.5</v>
      </c>
      <c r="V520" s="756"/>
      <c r="W520" s="481"/>
      <c r="X520" s="756">
        <v>178.57</v>
      </c>
      <c r="Y520" s="756"/>
      <c r="Z520" s="756"/>
    </row>
    <row r="521" spans="2:26">
      <c r="B521" s="737" t="str">
        <f t="shared" si="170"/>
        <v>TUBO PVC-CP 50mm P/INST. ELECTRICAS</v>
      </c>
      <c r="C521" s="738"/>
      <c r="D521" s="484" t="str">
        <f t="shared" si="171"/>
        <v>m</v>
      </c>
      <c r="E521" s="478">
        <f t="shared" si="172"/>
        <v>118.65</v>
      </c>
      <c r="F521" s="458">
        <f t="shared" si="173"/>
        <v>8.64</v>
      </c>
      <c r="G521" s="458">
        <f t="shared" si="174"/>
        <v>1025.1400000000001</v>
      </c>
      <c r="J521" s="754" t="s">
        <v>798</v>
      </c>
      <c r="K521" s="754"/>
      <c r="L521" s="754"/>
      <c r="M521" s="754"/>
      <c r="N521" s="480" t="s">
        <v>827</v>
      </c>
      <c r="O521" s="481"/>
      <c r="P521" s="755">
        <v>118.65</v>
      </c>
      <c r="Q521" s="755"/>
      <c r="R521" s="756">
        <v>8.64</v>
      </c>
      <c r="S521" s="756"/>
      <c r="T521" s="756"/>
      <c r="U521" s="756">
        <v>1025.1400000000001</v>
      </c>
      <c r="V521" s="756"/>
      <c r="W521" s="481"/>
      <c r="X521" s="756">
        <v>1024.9100000000001</v>
      </c>
      <c r="Y521" s="756"/>
      <c r="Z521" s="756"/>
    </row>
    <row r="522" spans="2:26">
      <c r="B522" s="737" t="str">
        <f t="shared" si="170"/>
        <v>TUBO PVC-CP 35mm P/INST. ELECTRICAS</v>
      </c>
      <c r="C522" s="738"/>
      <c r="D522" s="484" t="str">
        <f t="shared" si="171"/>
        <v>m</v>
      </c>
      <c r="E522" s="478">
        <f t="shared" si="172"/>
        <v>128.64000000000001</v>
      </c>
      <c r="F522" s="458">
        <f t="shared" si="173"/>
        <v>3.4</v>
      </c>
      <c r="G522" s="458">
        <f t="shared" si="174"/>
        <v>437.38</v>
      </c>
      <c r="J522" s="754" t="s">
        <v>799</v>
      </c>
      <c r="K522" s="754"/>
      <c r="L522" s="754"/>
      <c r="M522" s="754"/>
      <c r="N522" s="480" t="s">
        <v>827</v>
      </c>
      <c r="O522" s="481"/>
      <c r="P522" s="755">
        <v>128.64000000000001</v>
      </c>
      <c r="Q522" s="755"/>
      <c r="R522" s="756">
        <v>3.4</v>
      </c>
      <c r="S522" s="756"/>
      <c r="T522" s="756"/>
      <c r="U522" s="756">
        <v>437.38</v>
      </c>
      <c r="V522" s="756"/>
      <c r="W522" s="481"/>
      <c r="X522" s="756">
        <v>437.76</v>
      </c>
      <c r="Y522" s="756"/>
      <c r="Z522" s="756"/>
    </row>
    <row r="523" spans="2:26">
      <c r="B523" s="737" t="str">
        <f t="shared" si="170"/>
        <v>TRAMPA PVC SAL "P" 4"</v>
      </c>
      <c r="C523" s="738"/>
      <c r="D523" s="484" t="str">
        <f t="shared" si="171"/>
        <v>pza</v>
      </c>
      <c r="E523" s="478">
        <f t="shared" si="172"/>
        <v>30</v>
      </c>
      <c r="F523" s="458">
        <f t="shared" si="173"/>
        <v>15</v>
      </c>
      <c r="G523" s="458">
        <f t="shared" si="174"/>
        <v>450</v>
      </c>
      <c r="J523" s="754" t="s">
        <v>800</v>
      </c>
      <c r="K523" s="754"/>
      <c r="L523" s="754"/>
      <c r="M523" s="754"/>
      <c r="N523" s="480" t="s">
        <v>110</v>
      </c>
      <c r="O523" s="481"/>
      <c r="P523" s="755">
        <v>30</v>
      </c>
      <c r="Q523" s="755"/>
      <c r="R523" s="756">
        <v>15</v>
      </c>
      <c r="S523" s="756"/>
      <c r="T523" s="756"/>
      <c r="U523" s="756">
        <v>450</v>
      </c>
      <c r="V523" s="756"/>
      <c r="W523" s="481"/>
      <c r="X523" s="756">
        <v>450</v>
      </c>
      <c r="Y523" s="756"/>
      <c r="Z523" s="756"/>
    </row>
    <row r="524" spans="2:26">
      <c r="B524" s="737" t="str">
        <f t="shared" si="170"/>
        <v>SOMBRERO DE VENTILACION PVC SAL 2"</v>
      </c>
      <c r="C524" s="738"/>
      <c r="D524" s="484" t="str">
        <f t="shared" si="171"/>
        <v>pza</v>
      </c>
      <c r="E524" s="478">
        <f t="shared" si="172"/>
        <v>30</v>
      </c>
      <c r="F524" s="458">
        <f t="shared" si="173"/>
        <v>5</v>
      </c>
      <c r="G524" s="458">
        <f t="shared" si="174"/>
        <v>150</v>
      </c>
      <c r="J524" s="754" t="s">
        <v>801</v>
      </c>
      <c r="K524" s="754"/>
      <c r="L524" s="754"/>
      <c r="M524" s="754"/>
      <c r="N524" s="480" t="s">
        <v>110</v>
      </c>
      <c r="O524" s="481"/>
      <c r="P524" s="755">
        <v>30</v>
      </c>
      <c r="Q524" s="755"/>
      <c r="R524" s="756">
        <v>5</v>
      </c>
      <c r="S524" s="756"/>
      <c r="T524" s="756"/>
      <c r="U524" s="756">
        <v>150</v>
      </c>
      <c r="V524" s="756"/>
      <c r="W524" s="481"/>
      <c r="X524" s="756">
        <v>150</v>
      </c>
      <c r="Y524" s="756"/>
      <c r="Z524" s="756"/>
    </row>
    <row r="525" spans="2:26">
      <c r="B525" s="737" t="str">
        <f t="shared" si="170"/>
        <v>TUBO PVC SAP (ELECTRICA) 3/4"</v>
      </c>
      <c r="C525" s="738"/>
      <c r="D525" s="484" t="str">
        <f t="shared" si="171"/>
        <v>m</v>
      </c>
      <c r="E525" s="478">
        <f t="shared" si="172"/>
        <v>1130.94</v>
      </c>
      <c r="F525" s="458">
        <f t="shared" si="173"/>
        <v>2</v>
      </c>
      <c r="G525" s="458">
        <f t="shared" si="174"/>
        <v>2261.88</v>
      </c>
      <c r="J525" s="754" t="s">
        <v>802</v>
      </c>
      <c r="K525" s="754"/>
      <c r="L525" s="754"/>
      <c r="M525" s="754"/>
      <c r="N525" s="480" t="s">
        <v>827</v>
      </c>
      <c r="O525" s="481"/>
      <c r="P525" s="755">
        <v>1130.94</v>
      </c>
      <c r="Q525" s="755"/>
      <c r="R525" s="756">
        <v>2</v>
      </c>
      <c r="S525" s="756"/>
      <c r="T525" s="756"/>
      <c r="U525" s="756">
        <v>2261.88</v>
      </c>
      <c r="V525" s="756"/>
      <c r="W525" s="481"/>
      <c r="X525" s="756">
        <v>2261.88</v>
      </c>
      <c r="Y525" s="756"/>
      <c r="Z525" s="756"/>
    </row>
    <row r="526" spans="2:26">
      <c r="B526" s="737" t="str">
        <f t="shared" si="170"/>
        <v>TUBO PVC SAP (ELECTRICA) 1"</v>
      </c>
      <c r="C526" s="738"/>
      <c r="D526" s="484" t="str">
        <f t="shared" si="171"/>
        <v>m</v>
      </c>
      <c r="E526" s="478">
        <f t="shared" si="172"/>
        <v>875.5</v>
      </c>
      <c r="F526" s="458">
        <f t="shared" si="173"/>
        <v>2.54</v>
      </c>
      <c r="G526" s="458">
        <f t="shared" si="174"/>
        <v>2223.77</v>
      </c>
      <c r="J526" s="754" t="s">
        <v>803</v>
      </c>
      <c r="K526" s="754"/>
      <c r="L526" s="754"/>
      <c r="M526" s="754"/>
      <c r="N526" s="480" t="s">
        <v>827</v>
      </c>
      <c r="O526" s="481"/>
      <c r="P526" s="755">
        <v>875.5</v>
      </c>
      <c r="Q526" s="755"/>
      <c r="R526" s="756">
        <v>2.54</v>
      </c>
      <c r="S526" s="756"/>
      <c r="T526" s="756"/>
      <c r="U526" s="756">
        <v>2223.77</v>
      </c>
      <c r="V526" s="756"/>
      <c r="W526" s="481"/>
      <c r="X526" s="756">
        <v>2227</v>
      </c>
      <c r="Y526" s="756"/>
      <c r="Z526" s="756"/>
    </row>
    <row r="527" spans="2:26">
      <c r="B527" s="737" t="str">
        <f t="shared" si="170"/>
        <v>TUBO PVC SAP (ELECTRICA) 2"</v>
      </c>
      <c r="C527" s="738"/>
      <c r="D527" s="484" t="str">
        <f t="shared" si="171"/>
        <v>m</v>
      </c>
      <c r="E527" s="478">
        <f t="shared" si="172"/>
        <v>650</v>
      </c>
      <c r="F527" s="458">
        <f t="shared" si="173"/>
        <v>8.64</v>
      </c>
      <c r="G527" s="458">
        <f t="shared" si="174"/>
        <v>5616</v>
      </c>
      <c r="J527" s="754" t="s">
        <v>804</v>
      </c>
      <c r="K527" s="754"/>
      <c r="L527" s="754"/>
      <c r="M527" s="754"/>
      <c r="N527" s="480" t="s">
        <v>827</v>
      </c>
      <c r="O527" s="481"/>
      <c r="P527" s="755">
        <v>650</v>
      </c>
      <c r="Q527" s="755"/>
      <c r="R527" s="756">
        <v>8.64</v>
      </c>
      <c r="S527" s="756"/>
      <c r="T527" s="756"/>
      <c r="U527" s="756">
        <v>5616</v>
      </c>
      <c r="V527" s="756"/>
      <c r="W527" s="481"/>
      <c r="X527" s="756">
        <v>5616</v>
      </c>
      <c r="Y527" s="756"/>
      <c r="Z527" s="756"/>
    </row>
    <row r="528" spans="2:26">
      <c r="B528" s="737" t="str">
        <f t="shared" si="170"/>
        <v>CURVA PVC SAP LUZ 3/4"</v>
      </c>
      <c r="C528" s="738"/>
      <c r="D528" s="484" t="str">
        <f t="shared" si="171"/>
        <v>pza</v>
      </c>
      <c r="E528" s="478">
        <f t="shared" si="172"/>
        <v>549</v>
      </c>
      <c r="F528" s="458">
        <f t="shared" si="173"/>
        <v>0.5</v>
      </c>
      <c r="G528" s="458">
        <f t="shared" si="174"/>
        <v>274.5</v>
      </c>
      <c r="J528" s="754" t="s">
        <v>805</v>
      </c>
      <c r="K528" s="754"/>
      <c r="L528" s="754"/>
      <c r="M528" s="754"/>
      <c r="N528" s="480" t="s">
        <v>110</v>
      </c>
      <c r="O528" s="481"/>
      <c r="P528" s="755">
        <v>549</v>
      </c>
      <c r="Q528" s="755"/>
      <c r="R528" s="756">
        <v>0.5</v>
      </c>
      <c r="S528" s="756"/>
      <c r="T528" s="756"/>
      <c r="U528" s="756">
        <v>274.5</v>
      </c>
      <c r="V528" s="756"/>
      <c r="W528" s="481"/>
      <c r="X528" s="756">
        <v>274.5</v>
      </c>
      <c r="Y528" s="756"/>
      <c r="Z528" s="756"/>
    </row>
    <row r="529" spans="2:26">
      <c r="B529" s="737" t="str">
        <f t="shared" si="170"/>
        <v>CURVA PVC SAP LUZ 1"</v>
      </c>
      <c r="C529" s="738"/>
      <c r="D529" s="484" t="str">
        <f t="shared" si="171"/>
        <v>pza</v>
      </c>
      <c r="E529" s="478">
        <f t="shared" si="172"/>
        <v>425</v>
      </c>
      <c r="F529" s="458">
        <f t="shared" si="173"/>
        <v>0.5</v>
      </c>
      <c r="G529" s="458">
        <f t="shared" si="174"/>
        <v>212.5</v>
      </c>
      <c r="J529" s="754" t="s">
        <v>806</v>
      </c>
      <c r="K529" s="754"/>
      <c r="L529" s="754"/>
      <c r="M529" s="754"/>
      <c r="N529" s="480" t="s">
        <v>110</v>
      </c>
      <c r="O529" s="481"/>
      <c r="P529" s="755">
        <v>425</v>
      </c>
      <c r="Q529" s="755"/>
      <c r="R529" s="756">
        <v>0.5</v>
      </c>
      <c r="S529" s="756"/>
      <c r="T529" s="756"/>
      <c r="U529" s="756">
        <v>212.5</v>
      </c>
      <c r="V529" s="756"/>
      <c r="W529" s="481"/>
      <c r="X529" s="756">
        <v>212.5</v>
      </c>
      <c r="Y529" s="756"/>
      <c r="Z529" s="756"/>
    </row>
    <row r="530" spans="2:26">
      <c r="B530" s="737" t="str">
        <f t="shared" si="170"/>
        <v>CURVA PVC SAP LUZ 2"</v>
      </c>
      <c r="C530" s="738"/>
      <c r="D530" s="484" t="str">
        <f t="shared" si="171"/>
        <v>pza</v>
      </c>
      <c r="E530" s="478">
        <f t="shared" si="172"/>
        <v>325</v>
      </c>
      <c r="F530" s="458">
        <f t="shared" si="173"/>
        <v>2</v>
      </c>
      <c r="G530" s="458">
        <f t="shared" si="174"/>
        <v>650</v>
      </c>
      <c r="J530" s="754" t="s">
        <v>807</v>
      </c>
      <c r="K530" s="754"/>
      <c r="L530" s="754"/>
      <c r="M530" s="754"/>
      <c r="N530" s="480" t="s">
        <v>110</v>
      </c>
      <c r="O530" s="481"/>
      <c r="P530" s="755">
        <v>325</v>
      </c>
      <c r="Q530" s="755"/>
      <c r="R530" s="756">
        <v>2</v>
      </c>
      <c r="S530" s="756"/>
      <c r="T530" s="756"/>
      <c r="U530" s="756">
        <v>650</v>
      </c>
      <c r="V530" s="756"/>
      <c r="W530" s="481"/>
      <c r="X530" s="756">
        <v>650</v>
      </c>
      <c r="Y530" s="756"/>
      <c r="Z530" s="756"/>
    </row>
    <row r="531" spans="2:26">
      <c r="B531" s="737" t="str">
        <f t="shared" si="170"/>
        <v>UNIÓN EMT Ø 20mm P/INST. ELECTRICAS</v>
      </c>
      <c r="C531" s="738"/>
      <c r="D531" s="484" t="str">
        <f t="shared" si="171"/>
        <v>und</v>
      </c>
      <c r="E531" s="478">
        <f t="shared" si="172"/>
        <v>6.3</v>
      </c>
      <c r="F531" s="458">
        <f t="shared" si="173"/>
        <v>2</v>
      </c>
      <c r="G531" s="458">
        <f t="shared" si="174"/>
        <v>12.6</v>
      </c>
      <c r="J531" s="754" t="s">
        <v>808</v>
      </c>
      <c r="K531" s="754"/>
      <c r="L531" s="754"/>
      <c r="M531" s="754"/>
      <c r="N531" s="480" t="s">
        <v>117</v>
      </c>
      <c r="O531" s="481"/>
      <c r="P531" s="755">
        <v>6.3</v>
      </c>
      <c r="Q531" s="755"/>
      <c r="R531" s="756">
        <v>2</v>
      </c>
      <c r="S531" s="756"/>
      <c r="T531" s="756"/>
      <c r="U531" s="756">
        <v>12.6</v>
      </c>
      <c r="V531" s="756"/>
      <c r="W531" s="481"/>
      <c r="X531" s="756">
        <v>12.6</v>
      </c>
      <c r="Y531" s="756"/>
      <c r="Z531" s="756"/>
    </row>
    <row r="532" spans="2:26">
      <c r="B532" s="737" t="str">
        <f t="shared" si="170"/>
        <v>VALVULA COMPUERTA DE BRONCE DE 1/2"</v>
      </c>
      <c r="C532" s="738"/>
      <c r="D532" s="484" t="str">
        <f t="shared" si="171"/>
        <v>und</v>
      </c>
      <c r="E532" s="478">
        <f t="shared" si="172"/>
        <v>37</v>
      </c>
      <c r="F532" s="458">
        <f t="shared" si="173"/>
        <v>20</v>
      </c>
      <c r="G532" s="458">
        <f t="shared" si="174"/>
        <v>740</v>
      </c>
      <c r="J532" s="754" t="s">
        <v>809</v>
      </c>
      <c r="K532" s="754"/>
      <c r="L532" s="754"/>
      <c r="M532" s="754"/>
      <c r="N532" s="480" t="s">
        <v>117</v>
      </c>
      <c r="O532" s="481"/>
      <c r="P532" s="755">
        <v>37</v>
      </c>
      <c r="Q532" s="755"/>
      <c r="R532" s="756">
        <v>20</v>
      </c>
      <c r="S532" s="756"/>
      <c r="T532" s="756"/>
      <c r="U532" s="756">
        <v>740</v>
      </c>
      <c r="V532" s="756"/>
      <c r="W532" s="481"/>
      <c r="X532" s="756">
        <v>740</v>
      </c>
      <c r="Y532" s="756"/>
      <c r="Z532" s="756"/>
    </row>
    <row r="533" spans="2:26">
      <c r="B533" s="737" t="str">
        <f t="shared" si="170"/>
        <v>VALVULA COMPUERTA DE BRONCE DE 3/4"</v>
      </c>
      <c r="C533" s="738"/>
      <c r="D533" s="484" t="str">
        <f t="shared" si="171"/>
        <v>und</v>
      </c>
      <c r="E533" s="478">
        <f t="shared" si="172"/>
        <v>2</v>
      </c>
      <c r="F533" s="458">
        <f t="shared" si="173"/>
        <v>30</v>
      </c>
      <c r="G533" s="458">
        <f t="shared" si="174"/>
        <v>60</v>
      </c>
      <c r="J533" s="754" t="s">
        <v>810</v>
      </c>
      <c r="K533" s="754"/>
      <c r="L533" s="754"/>
      <c r="M533" s="754"/>
      <c r="N533" s="480" t="s">
        <v>117</v>
      </c>
      <c r="O533" s="481"/>
      <c r="P533" s="755">
        <v>2</v>
      </c>
      <c r="Q533" s="755"/>
      <c r="R533" s="756">
        <v>30</v>
      </c>
      <c r="S533" s="756"/>
      <c r="T533" s="756"/>
      <c r="U533" s="756">
        <v>60</v>
      </c>
      <c r="V533" s="756"/>
      <c r="W533" s="481"/>
      <c r="X533" s="756">
        <v>60</v>
      </c>
      <c r="Y533" s="756"/>
      <c r="Z533" s="756"/>
    </row>
    <row r="534" spans="2:26">
      <c r="B534" s="737" t="str">
        <f t="shared" si="170"/>
        <v>VALVULA COMPUERTA DE BRONCE DE 1"</v>
      </c>
      <c r="C534" s="738"/>
      <c r="D534" s="484" t="str">
        <f t="shared" si="171"/>
        <v>und</v>
      </c>
      <c r="E534" s="478">
        <f t="shared" si="172"/>
        <v>3</v>
      </c>
      <c r="F534" s="458">
        <f t="shared" si="173"/>
        <v>60</v>
      </c>
      <c r="G534" s="458">
        <f t="shared" si="174"/>
        <v>180</v>
      </c>
      <c r="J534" s="754" t="s">
        <v>811</v>
      </c>
      <c r="K534" s="754"/>
      <c r="L534" s="754"/>
      <c r="M534" s="754"/>
      <c r="N534" s="480" t="s">
        <v>117</v>
      </c>
      <c r="O534" s="481"/>
      <c r="P534" s="755">
        <v>3</v>
      </c>
      <c r="Q534" s="755"/>
      <c r="R534" s="756">
        <v>60</v>
      </c>
      <c r="S534" s="756"/>
      <c r="T534" s="756"/>
      <c r="U534" s="756">
        <v>180</v>
      </c>
      <c r="V534" s="756"/>
      <c r="W534" s="481"/>
      <c r="X534" s="756">
        <v>180</v>
      </c>
      <c r="Y534" s="756"/>
      <c r="Z534" s="756"/>
    </row>
    <row r="535" spans="2:26">
      <c r="B535" s="737" t="str">
        <f t="shared" si="170"/>
        <v>VALVULA CHECK DE BRONCE DE 3/4"</v>
      </c>
      <c r="C535" s="738"/>
      <c r="D535" s="484" t="str">
        <f t="shared" si="171"/>
        <v>und</v>
      </c>
      <c r="E535" s="478">
        <f t="shared" si="172"/>
        <v>2</v>
      </c>
      <c r="F535" s="458">
        <f t="shared" si="173"/>
        <v>40</v>
      </c>
      <c r="G535" s="458">
        <f t="shared" si="174"/>
        <v>80</v>
      </c>
      <c r="J535" s="754" t="s">
        <v>812</v>
      </c>
      <c r="K535" s="754"/>
      <c r="L535" s="754"/>
      <c r="M535" s="754"/>
      <c r="N535" s="480" t="s">
        <v>117</v>
      </c>
      <c r="O535" s="481"/>
      <c r="P535" s="755">
        <v>2</v>
      </c>
      <c r="Q535" s="755"/>
      <c r="R535" s="756">
        <v>40</v>
      </c>
      <c r="S535" s="756"/>
      <c r="T535" s="756"/>
      <c r="U535" s="756">
        <v>80</v>
      </c>
      <c r="V535" s="756"/>
      <c r="W535" s="481"/>
      <c r="X535" s="756">
        <v>80</v>
      </c>
      <c r="Y535" s="756"/>
      <c r="Z535" s="756"/>
    </row>
    <row r="536" spans="2:26">
      <c r="B536" s="737" t="str">
        <f t="shared" si="170"/>
        <v>VALVULA CHECK DE BRONCE DE 1"</v>
      </c>
      <c r="C536" s="738"/>
      <c r="D536" s="484" t="str">
        <f t="shared" si="171"/>
        <v>und</v>
      </c>
      <c r="E536" s="478">
        <f t="shared" si="172"/>
        <v>3</v>
      </c>
      <c r="F536" s="458">
        <f t="shared" si="173"/>
        <v>60</v>
      </c>
      <c r="G536" s="458">
        <f t="shared" si="174"/>
        <v>180</v>
      </c>
      <c r="J536" s="754" t="s">
        <v>813</v>
      </c>
      <c r="K536" s="754"/>
      <c r="L536" s="754"/>
      <c r="M536" s="754"/>
      <c r="N536" s="480" t="s">
        <v>117</v>
      </c>
      <c r="O536" s="481"/>
      <c r="P536" s="755">
        <v>3</v>
      </c>
      <c r="Q536" s="755"/>
      <c r="R536" s="756">
        <v>60</v>
      </c>
      <c r="S536" s="756"/>
      <c r="T536" s="756"/>
      <c r="U536" s="756">
        <v>180</v>
      </c>
      <c r="V536" s="756"/>
      <c r="W536" s="481"/>
      <c r="X536" s="756">
        <v>180</v>
      </c>
      <c r="Y536" s="756"/>
      <c r="Z536" s="756"/>
    </row>
    <row r="537" spans="2:26">
      <c r="B537" s="737" t="str">
        <f t="shared" si="170"/>
        <v>VALVULA CHECK DE BRONCE DE 1" CON CANASTILLA</v>
      </c>
      <c r="C537" s="738"/>
      <c r="D537" s="484" t="str">
        <f t="shared" si="171"/>
        <v>und</v>
      </c>
      <c r="E537" s="478">
        <f t="shared" si="172"/>
        <v>2</v>
      </c>
      <c r="F537" s="458">
        <f t="shared" si="173"/>
        <v>70</v>
      </c>
      <c r="G537" s="458">
        <f t="shared" si="174"/>
        <v>140</v>
      </c>
      <c r="J537" s="753" t="s">
        <v>814</v>
      </c>
      <c r="K537" s="753"/>
      <c r="L537" s="753"/>
      <c r="M537" s="753"/>
      <c r="N537" s="480" t="s">
        <v>117</v>
      </c>
      <c r="O537" s="481"/>
      <c r="P537" s="755">
        <v>2</v>
      </c>
      <c r="Q537" s="755"/>
      <c r="R537" s="756">
        <v>70</v>
      </c>
      <c r="S537" s="756"/>
      <c r="T537" s="756"/>
      <c r="U537" s="756">
        <v>140</v>
      </c>
      <c r="V537" s="756"/>
      <c r="W537" s="481"/>
      <c r="X537" s="756">
        <v>140</v>
      </c>
      <c r="Y537" s="756"/>
      <c r="Z537" s="756"/>
    </row>
    <row r="538" spans="2:26">
      <c r="B538" s="737" t="str">
        <f t="shared" si="170"/>
        <v>VALVULA FLOTADORA DE BRONCE Ø 1"</v>
      </c>
      <c r="C538" s="738"/>
      <c r="D538" s="484" t="str">
        <f t="shared" si="171"/>
        <v>und</v>
      </c>
      <c r="E538" s="478">
        <f t="shared" si="172"/>
        <v>2</v>
      </c>
      <c r="F538" s="458">
        <f t="shared" si="173"/>
        <v>60</v>
      </c>
      <c r="G538" s="458">
        <f t="shared" si="174"/>
        <v>120</v>
      </c>
      <c r="J538" s="754" t="s">
        <v>815</v>
      </c>
      <c r="K538" s="754"/>
      <c r="L538" s="754"/>
      <c r="M538" s="754"/>
      <c r="N538" s="480" t="s">
        <v>117</v>
      </c>
      <c r="O538" s="481"/>
      <c r="P538" s="755">
        <v>2</v>
      </c>
      <c r="Q538" s="755"/>
      <c r="R538" s="756">
        <v>60</v>
      </c>
      <c r="S538" s="756"/>
      <c r="T538" s="756"/>
      <c r="U538" s="756">
        <v>120</v>
      </c>
      <c r="V538" s="756"/>
      <c r="W538" s="481"/>
      <c r="X538" s="756">
        <v>120</v>
      </c>
      <c r="Y538" s="756"/>
      <c r="Z538" s="756"/>
    </row>
    <row r="539" spans="2:26">
      <c r="B539" s="737" t="str">
        <f t="shared" si="170"/>
        <v>DISCO DURO SATA 2TRB PARA NVR</v>
      </c>
      <c r="C539" s="738"/>
      <c r="D539" s="484" t="str">
        <f t="shared" si="171"/>
        <v>und</v>
      </c>
      <c r="E539" s="478">
        <f t="shared" si="172"/>
        <v>1</v>
      </c>
      <c r="F539" s="458">
        <f t="shared" si="173"/>
        <v>442.67</v>
      </c>
      <c r="G539" s="458">
        <f t="shared" si="174"/>
        <v>442.67</v>
      </c>
      <c r="J539" s="754" t="s">
        <v>816</v>
      </c>
      <c r="K539" s="754"/>
      <c r="L539" s="754"/>
      <c r="M539" s="754"/>
      <c r="N539" s="480" t="s">
        <v>117</v>
      </c>
      <c r="O539" s="481"/>
      <c r="P539" s="755">
        <v>1</v>
      </c>
      <c r="Q539" s="755"/>
      <c r="R539" s="756">
        <v>442.67</v>
      </c>
      <c r="S539" s="756"/>
      <c r="T539" s="756"/>
      <c r="U539" s="756">
        <v>442.67</v>
      </c>
      <c r="V539" s="756"/>
      <c r="W539" s="481"/>
      <c r="X539" s="756">
        <v>442.67</v>
      </c>
      <c r="Y539" s="756"/>
      <c r="Z539" s="756"/>
    </row>
    <row r="540" spans="2:26">
      <c r="B540" s="737" t="str">
        <f t="shared" si="170"/>
        <v>VALVULA COMPUERTA BRONCE 1/2"</v>
      </c>
      <c r="C540" s="738"/>
      <c r="D540" s="484" t="str">
        <f t="shared" si="171"/>
        <v>und</v>
      </c>
      <c r="E540" s="478">
        <f t="shared" si="172"/>
        <v>2</v>
      </c>
      <c r="F540" s="458">
        <f t="shared" si="173"/>
        <v>20</v>
      </c>
      <c r="G540" s="458">
        <f t="shared" si="174"/>
        <v>40</v>
      </c>
      <c r="J540" s="754" t="s">
        <v>817</v>
      </c>
      <c r="K540" s="754"/>
      <c r="L540" s="754"/>
      <c r="M540" s="754"/>
      <c r="N540" s="480" t="s">
        <v>117</v>
      </c>
      <c r="O540" s="481"/>
      <c r="P540" s="755">
        <v>2</v>
      </c>
      <c r="Q540" s="755"/>
      <c r="R540" s="756">
        <v>20</v>
      </c>
      <c r="S540" s="756"/>
      <c r="T540" s="756"/>
      <c r="U540" s="756">
        <v>40</v>
      </c>
      <c r="V540" s="756"/>
      <c r="W540" s="481"/>
      <c r="X540" s="756">
        <v>40</v>
      </c>
      <c r="Y540" s="756"/>
      <c r="Z540" s="756"/>
    </row>
    <row r="541" spans="2:26">
      <c r="B541" s="737" t="str">
        <f t="shared" si="170"/>
        <v>ESPEJO DE CRISTAL BISELADO E=4MM</v>
      </c>
      <c r="C541" s="738"/>
      <c r="D541" s="484" t="str">
        <f t="shared" si="171"/>
        <v>p2</v>
      </c>
      <c r="E541" s="478">
        <f t="shared" si="172"/>
        <v>112.9</v>
      </c>
      <c r="F541" s="458">
        <f t="shared" si="173"/>
        <v>140</v>
      </c>
      <c r="G541" s="458">
        <f t="shared" si="174"/>
        <v>15806</v>
      </c>
      <c r="J541" s="754" t="s">
        <v>818</v>
      </c>
      <c r="K541" s="754"/>
      <c r="L541" s="754"/>
      <c r="M541" s="754"/>
      <c r="N541" s="480" t="s">
        <v>836</v>
      </c>
      <c r="O541" s="481"/>
      <c r="P541" s="755">
        <v>112.9</v>
      </c>
      <c r="Q541" s="755"/>
      <c r="R541" s="756">
        <v>140</v>
      </c>
      <c r="S541" s="756"/>
      <c r="T541" s="756"/>
      <c r="U541" s="756">
        <v>15806</v>
      </c>
      <c r="V541" s="756"/>
      <c r="W541" s="481"/>
      <c r="X541" s="756">
        <v>15806</v>
      </c>
      <c r="Y541" s="756"/>
      <c r="Z541" s="756"/>
    </row>
    <row r="542" spans="2:26">
      <c r="B542" s="737" t="str">
        <f t="shared" si="170"/>
        <v>ESPEJO DE SOBREPONER DE 0.60X1.65 INCL ACCESORIOS</v>
      </c>
      <c r="C542" s="738"/>
      <c r="D542" s="484" t="str">
        <f t="shared" si="171"/>
        <v>und</v>
      </c>
      <c r="E542" s="478">
        <f t="shared" si="172"/>
        <v>3.3000000000000003</v>
      </c>
      <c r="F542" s="458">
        <f t="shared" si="173"/>
        <v>70</v>
      </c>
      <c r="G542" s="458">
        <f t="shared" si="174"/>
        <v>231</v>
      </c>
      <c r="J542" s="753" t="s">
        <v>819</v>
      </c>
      <c r="K542" s="753"/>
      <c r="L542" s="753"/>
      <c r="M542" s="753"/>
      <c r="N542" s="480" t="s">
        <v>117</v>
      </c>
      <c r="O542" s="481"/>
      <c r="P542" s="755">
        <v>3.3000000000000003</v>
      </c>
      <c r="Q542" s="755"/>
      <c r="R542" s="756">
        <v>70</v>
      </c>
      <c r="S542" s="756"/>
      <c r="T542" s="756"/>
      <c r="U542" s="756">
        <v>231</v>
      </c>
      <c r="V542" s="756"/>
      <c r="W542" s="481"/>
      <c r="X542" s="756">
        <v>231</v>
      </c>
      <c r="Y542" s="756"/>
      <c r="Z542" s="756"/>
    </row>
    <row r="543" spans="2:26">
      <c r="B543" s="737" t="str">
        <f t="shared" si="170"/>
        <v>PLACA TOMACORRIENTE BIPOLAR DOBLE C/LT P/EMPOTRAR EN PISO 15A, 220V, INCLUYE CAJA</v>
      </c>
      <c r="C543" s="738"/>
      <c r="D543" s="484" t="str">
        <f t="shared" si="171"/>
        <v>und</v>
      </c>
      <c r="E543" s="478">
        <f t="shared" si="172"/>
        <v>21</v>
      </c>
      <c r="F543" s="458">
        <f t="shared" si="173"/>
        <v>75</v>
      </c>
      <c r="G543" s="458">
        <f t="shared" si="174"/>
        <v>1575</v>
      </c>
      <c r="J543" s="753" t="s">
        <v>820</v>
      </c>
      <c r="K543" s="753"/>
      <c r="L543" s="753"/>
      <c r="M543" s="753"/>
      <c r="N543" s="480" t="s">
        <v>117</v>
      </c>
      <c r="O543" s="481"/>
      <c r="P543" s="755">
        <v>21</v>
      </c>
      <c r="Q543" s="755"/>
      <c r="R543" s="756">
        <v>75</v>
      </c>
      <c r="S543" s="756"/>
      <c r="T543" s="756"/>
      <c r="U543" s="756">
        <v>1575</v>
      </c>
      <c r="V543" s="756"/>
      <c r="W543" s="481"/>
      <c r="X543" s="756">
        <v>1575</v>
      </c>
      <c r="Y543" s="756"/>
      <c r="Z543" s="756"/>
    </row>
    <row r="544" spans="2:26">
      <c r="B544" s="737" t="str">
        <f t="shared" si="170"/>
        <v>DOTACION DE ENERGIA ELECTRICA PARA LA OBRA</v>
      </c>
      <c r="C544" s="738"/>
      <c r="D544" s="484" t="str">
        <f t="shared" si="171"/>
        <v>mes</v>
      </c>
      <c r="E544" s="478">
        <f t="shared" si="172"/>
        <v>1</v>
      </c>
      <c r="F544" s="458">
        <f t="shared" si="173"/>
        <v>500</v>
      </c>
      <c r="G544" s="458">
        <f t="shared" si="174"/>
        <v>500</v>
      </c>
      <c r="J544" s="753" t="s">
        <v>821</v>
      </c>
      <c r="K544" s="753"/>
      <c r="L544" s="753"/>
      <c r="M544" s="753"/>
      <c r="N544" s="480" t="s">
        <v>838</v>
      </c>
      <c r="O544" s="481"/>
      <c r="P544" s="755">
        <v>1</v>
      </c>
      <c r="Q544" s="755"/>
      <c r="R544" s="756">
        <v>500</v>
      </c>
      <c r="S544" s="756"/>
      <c r="T544" s="756"/>
      <c r="U544" s="756">
        <v>500</v>
      </c>
      <c r="V544" s="756"/>
      <c r="W544" s="481"/>
      <c r="X544" s="756">
        <v>500</v>
      </c>
      <c r="Y544" s="756"/>
      <c r="Z544" s="756"/>
    </row>
    <row r="545" spans="1:26">
      <c r="B545" s="737" t="str">
        <f>+J545</f>
        <v>BOTIQUIN DE PRIMEROS AUXILIOS</v>
      </c>
      <c r="C545" s="738"/>
      <c r="D545" s="484" t="str">
        <f t="shared" si="171"/>
        <v>und</v>
      </c>
      <c r="E545" s="478">
        <f t="shared" si="172"/>
        <v>1</v>
      </c>
      <c r="F545" s="458">
        <f t="shared" si="173"/>
        <v>45</v>
      </c>
      <c r="G545" s="458">
        <f t="shared" si="174"/>
        <v>45</v>
      </c>
      <c r="J545" s="754" t="s">
        <v>822</v>
      </c>
      <c r="K545" s="754"/>
      <c r="L545" s="754"/>
      <c r="M545" s="754"/>
      <c r="N545" s="480" t="s">
        <v>117</v>
      </c>
      <c r="O545" s="481"/>
      <c r="P545" s="755">
        <v>1</v>
      </c>
      <c r="Q545" s="755"/>
      <c r="R545" s="756">
        <v>45</v>
      </c>
      <c r="S545" s="756"/>
      <c r="T545" s="756"/>
      <c r="U545" s="756">
        <v>45</v>
      </c>
      <c r="V545" s="756"/>
      <c r="W545" s="481"/>
      <c r="X545" s="756">
        <v>45</v>
      </c>
      <c r="Y545" s="756"/>
      <c r="Z545" s="756"/>
    </row>
    <row r="546" spans="1:26">
      <c r="B546" s="737" t="str">
        <f>+J546</f>
        <v>FLETE TERRESTRE</v>
      </c>
      <c r="C546" s="738"/>
      <c r="D546" s="484" t="str">
        <f t="shared" si="171"/>
        <v>GLB</v>
      </c>
      <c r="E546" s="478">
        <f t="shared" si="172"/>
        <v>1</v>
      </c>
      <c r="F546" s="458">
        <f t="shared" si="173"/>
        <v>4000</v>
      </c>
      <c r="G546" s="458">
        <f t="shared" si="174"/>
        <v>4000</v>
      </c>
      <c r="J546" s="754" t="s">
        <v>823</v>
      </c>
      <c r="K546" s="754"/>
      <c r="L546" s="754"/>
      <c r="M546" s="754"/>
      <c r="N546" s="480" t="s">
        <v>9</v>
      </c>
      <c r="O546" s="481"/>
      <c r="P546" s="755">
        <v>1</v>
      </c>
      <c r="Q546" s="755"/>
      <c r="R546" s="756">
        <v>4000</v>
      </c>
      <c r="S546" s="756"/>
      <c r="T546" s="756"/>
      <c r="U546" s="756">
        <v>4000</v>
      </c>
      <c r="V546" s="756"/>
      <c r="W546" s="481"/>
      <c r="X546" s="756">
        <v>4000</v>
      </c>
      <c r="Y546" s="756"/>
      <c r="Z546" s="756"/>
    </row>
    <row r="547" spans="1:26">
      <c r="B547" s="737" t="str">
        <f>+J547</f>
        <v>BALDOSA DE YESO 60CMX60CM</v>
      </c>
      <c r="C547" s="738"/>
      <c r="D547" s="484" t="str">
        <f t="shared" si="171"/>
        <v>m2</v>
      </c>
      <c r="E547" s="478">
        <f t="shared" si="172"/>
        <v>25.8</v>
      </c>
      <c r="F547" s="458">
        <f t="shared" si="173"/>
        <v>27</v>
      </c>
      <c r="G547" s="458">
        <f t="shared" si="174"/>
        <v>696.6</v>
      </c>
      <c r="J547" s="754" t="s">
        <v>824</v>
      </c>
      <c r="K547" s="754"/>
      <c r="L547" s="754"/>
      <c r="M547" s="754"/>
      <c r="N547" s="480" t="s">
        <v>826</v>
      </c>
      <c r="O547" s="481"/>
      <c r="P547" s="755">
        <v>25.8</v>
      </c>
      <c r="Q547" s="755"/>
      <c r="R547" s="756">
        <v>27</v>
      </c>
      <c r="S547" s="756"/>
      <c r="T547" s="756"/>
      <c r="U547" s="756">
        <v>696.6</v>
      </c>
      <c r="V547" s="756"/>
      <c r="W547" s="481"/>
      <c r="X547" s="756">
        <v>696.6</v>
      </c>
      <c r="Y547" s="756"/>
      <c r="Z547" s="756"/>
    </row>
    <row r="548" spans="1:26">
      <c r="B548" s="737" t="str">
        <f>+J548</f>
        <v>BALDOSA DE TERRAZO PULIDO</v>
      </c>
      <c r="C548" s="738"/>
      <c r="D548" s="484" t="str">
        <f>+N548</f>
        <v>m2</v>
      </c>
      <c r="E548" s="478">
        <f>+P548</f>
        <v>19</v>
      </c>
      <c r="F548" s="458">
        <f>+R548</f>
        <v>45</v>
      </c>
      <c r="G548" s="458">
        <f>+U548</f>
        <v>855</v>
      </c>
      <c r="J548" s="754" t="s">
        <v>825</v>
      </c>
      <c r="K548" s="754"/>
      <c r="L548" s="754"/>
      <c r="M548" s="754"/>
      <c r="N548" s="480" t="s">
        <v>826</v>
      </c>
      <c r="O548" s="481"/>
      <c r="P548" s="755">
        <v>19</v>
      </c>
      <c r="Q548" s="755"/>
      <c r="R548" s="756">
        <v>45</v>
      </c>
      <c r="S548" s="756"/>
      <c r="T548" s="756"/>
      <c r="U548" s="756">
        <v>855</v>
      </c>
      <c r="V548" s="756"/>
      <c r="W548" s="481"/>
      <c r="X548" s="756">
        <v>855</v>
      </c>
      <c r="Y548" s="756"/>
      <c r="Z548" s="756"/>
    </row>
    <row r="549" spans="1:26">
      <c r="J549" s="479"/>
      <c r="K549" s="479"/>
      <c r="L549" s="479"/>
      <c r="M549" s="479"/>
      <c r="N549" s="480"/>
      <c r="O549" s="481"/>
      <c r="P549" s="482"/>
      <c r="Q549" s="482"/>
      <c r="R549" s="483"/>
      <c r="S549" s="483"/>
      <c r="T549" s="483"/>
      <c r="U549" s="483"/>
      <c r="V549" s="483"/>
      <c r="W549" s="481"/>
      <c r="X549" s="483"/>
      <c r="Y549" s="483"/>
      <c r="Z549" s="483"/>
    </row>
    <row r="550" spans="1:26">
      <c r="A550" s="466"/>
      <c r="B550" s="741" t="s">
        <v>3</v>
      </c>
      <c r="C550" s="741"/>
      <c r="D550" s="741"/>
      <c r="E550" s="741"/>
      <c r="F550" s="741"/>
      <c r="G550" s="471">
        <f>+U550</f>
        <v>1786005.15</v>
      </c>
      <c r="H550" s="446"/>
      <c r="J550" s="479"/>
      <c r="K550" s="479"/>
      <c r="L550" s="479"/>
      <c r="M550" s="479"/>
      <c r="N550" s="480"/>
      <c r="O550" s="481"/>
      <c r="P550" s="482"/>
      <c r="Q550" s="482"/>
      <c r="R550" s="483"/>
      <c r="S550" s="483"/>
      <c r="T550" s="483"/>
      <c r="U550" s="757">
        <f>1785961.92+43.23</f>
        <v>1786005.15</v>
      </c>
      <c r="V550" s="757"/>
      <c r="W550" s="499"/>
      <c r="X550" s="757">
        <f>1786255.15</f>
        <v>1786255.15</v>
      </c>
      <c r="Y550" s="757"/>
      <c r="Z550" s="757"/>
    </row>
    <row r="551" spans="1:26">
      <c r="J551" s="481"/>
      <c r="K551" s="481"/>
      <c r="L551" s="481"/>
      <c r="M551" s="481"/>
      <c r="N551" s="481"/>
      <c r="O551" s="481"/>
      <c r="P551" s="481"/>
      <c r="Q551" s="481"/>
      <c r="R551" s="481"/>
      <c r="S551" s="481"/>
      <c r="T551" s="481"/>
      <c r="U551" s="481"/>
      <c r="V551" s="481"/>
      <c r="W551" s="481"/>
      <c r="X551" s="481"/>
      <c r="Y551" s="481"/>
      <c r="Z551" s="481"/>
    </row>
    <row r="552" spans="1:26">
      <c r="J552" s="481"/>
      <c r="K552" s="481"/>
      <c r="L552" s="481"/>
      <c r="M552" s="481"/>
      <c r="N552" s="481"/>
      <c r="O552" s="481"/>
      <c r="P552" s="481"/>
      <c r="Q552" s="481"/>
      <c r="R552" s="481"/>
      <c r="S552" s="481"/>
      <c r="T552" s="481"/>
    </row>
    <row r="553" spans="1:26" ht="15">
      <c r="A553" s="341" t="s">
        <v>12</v>
      </c>
      <c r="B553" s="342" t="s">
        <v>318</v>
      </c>
      <c r="C553" s="343"/>
      <c r="D553" s="343"/>
      <c r="E553" s="344"/>
      <c r="F553" s="346"/>
      <c r="G553" s="346"/>
      <c r="H553" s="347">
        <f>G596</f>
        <v>118224.06</v>
      </c>
    </row>
    <row r="554" spans="1:26">
      <c r="A554" s="466"/>
      <c r="B554" s="469"/>
      <c r="C554" s="447"/>
      <c r="D554" s="447"/>
      <c r="E554" s="448"/>
      <c r="F554" s="467"/>
      <c r="G554" s="467"/>
      <c r="H554" s="446"/>
    </row>
    <row r="555" spans="1:26">
      <c r="A555" s="466"/>
      <c r="B555" s="741" t="s">
        <v>18</v>
      </c>
      <c r="C555" s="741"/>
      <c r="D555" s="456" t="s">
        <v>2</v>
      </c>
      <c r="E555" s="456" t="s">
        <v>315</v>
      </c>
      <c r="F555" s="471" t="s">
        <v>5</v>
      </c>
      <c r="G555" s="456" t="s">
        <v>3</v>
      </c>
      <c r="H555" s="446"/>
    </row>
    <row r="556" spans="1:26">
      <c r="A556" s="466"/>
      <c r="B556" s="751" t="str">
        <f>+J556</f>
        <v>HERRAMIENTAS MANUALES</v>
      </c>
      <c r="C556" s="752"/>
      <c r="D556" s="459" t="str">
        <f>+N556</f>
        <v>%MO</v>
      </c>
      <c r="E556" s="459"/>
      <c r="F556" s="458"/>
      <c r="G556" s="458">
        <f>+U556</f>
        <v>34025.1</v>
      </c>
      <c r="H556" s="446"/>
      <c r="J556" s="759" t="s">
        <v>839</v>
      </c>
      <c r="K556" s="759"/>
      <c r="L556" s="759"/>
      <c r="M556" s="759"/>
      <c r="N556" s="495" t="s">
        <v>840</v>
      </c>
      <c r="O556" s="496"/>
      <c r="P556" s="496"/>
      <c r="Q556" s="496"/>
      <c r="R556" s="496"/>
      <c r="S556" s="496"/>
      <c r="T556" s="496"/>
      <c r="U556" s="760">
        <v>34025.1</v>
      </c>
      <c r="V556" s="760"/>
    </row>
    <row r="557" spans="1:26">
      <c r="A557" s="466"/>
      <c r="B557" s="751" t="str">
        <f t="shared" ref="B557:B569" si="175">+J557</f>
        <v>ESCOBA</v>
      </c>
      <c r="C557" s="752"/>
      <c r="D557" s="459" t="str">
        <f t="shared" ref="D557:D582" si="176">+N557</f>
        <v>und</v>
      </c>
      <c r="E557" s="478">
        <f>+P557</f>
        <v>2.3092000000000001</v>
      </c>
      <c r="F557" s="458">
        <f>+R557</f>
        <v>20</v>
      </c>
      <c r="G557" s="458">
        <f t="shared" ref="G557:G582" si="177">+U557</f>
        <v>46.18</v>
      </c>
      <c r="H557" s="446"/>
      <c r="J557" s="754" t="s">
        <v>841</v>
      </c>
      <c r="K557" s="754"/>
      <c r="L557" s="754"/>
      <c r="M557" s="754"/>
      <c r="N557" s="480" t="s">
        <v>117</v>
      </c>
      <c r="O557" s="481"/>
      <c r="P557" s="755">
        <v>2.3092000000000001</v>
      </c>
      <c r="Q557" s="755"/>
      <c r="R557" s="756">
        <v>20</v>
      </c>
      <c r="S557" s="756"/>
      <c r="T557" s="756"/>
      <c r="U557" s="756">
        <v>46.18</v>
      </c>
      <c r="V557" s="756"/>
    </row>
    <row r="558" spans="1:26">
      <c r="A558" s="466"/>
      <c r="B558" s="751" t="str">
        <f t="shared" si="175"/>
        <v>BOTAS DE JEBE</v>
      </c>
      <c r="C558" s="752"/>
      <c r="D558" s="459" t="str">
        <f t="shared" si="176"/>
        <v>PAR</v>
      </c>
      <c r="E558" s="478">
        <f t="shared" ref="E558:E582" si="178">+P558</f>
        <v>30</v>
      </c>
      <c r="F558" s="458">
        <f t="shared" ref="F558:F582" si="179">+R558</f>
        <v>25</v>
      </c>
      <c r="G558" s="458">
        <f t="shared" si="177"/>
        <v>750</v>
      </c>
      <c r="H558" s="446"/>
      <c r="J558" s="754" t="s">
        <v>842</v>
      </c>
      <c r="K558" s="754"/>
      <c r="L558" s="754"/>
      <c r="M558" s="754"/>
      <c r="N558" s="480" t="s">
        <v>8</v>
      </c>
      <c r="O558" s="481"/>
      <c r="P558" s="755">
        <v>30</v>
      </c>
      <c r="Q558" s="755"/>
      <c r="R558" s="756">
        <v>25</v>
      </c>
      <c r="S558" s="756"/>
      <c r="T558" s="756"/>
      <c r="U558" s="756">
        <v>750</v>
      </c>
      <c r="V558" s="756"/>
    </row>
    <row r="559" spans="1:26">
      <c r="A559" s="466"/>
      <c r="B559" s="751" t="str">
        <f t="shared" si="175"/>
        <v>TAPON OIDO PACK x6</v>
      </c>
      <c r="C559" s="752"/>
      <c r="D559" s="459" t="str">
        <f t="shared" si="176"/>
        <v>und</v>
      </c>
      <c r="E559" s="478">
        <f t="shared" si="178"/>
        <v>30</v>
      </c>
      <c r="F559" s="458">
        <f t="shared" si="179"/>
        <v>1</v>
      </c>
      <c r="G559" s="458">
        <f t="shared" si="177"/>
        <v>30</v>
      </c>
      <c r="H559" s="446"/>
      <c r="J559" s="754" t="s">
        <v>843</v>
      </c>
      <c r="K559" s="754"/>
      <c r="L559" s="754"/>
      <c r="M559" s="754"/>
      <c r="N559" s="480" t="s">
        <v>117</v>
      </c>
      <c r="O559" s="481"/>
      <c r="P559" s="755">
        <v>30</v>
      </c>
      <c r="Q559" s="755"/>
      <c r="R559" s="756">
        <v>1</v>
      </c>
      <c r="S559" s="756"/>
      <c r="T559" s="756"/>
      <c r="U559" s="756">
        <v>30</v>
      </c>
      <c r="V559" s="756"/>
    </row>
    <row r="560" spans="1:26">
      <c r="A560" s="466"/>
      <c r="B560" s="751" t="str">
        <f t="shared" si="175"/>
        <v>PONCHO DE PVC ECONOMICO IMPERMEABLE (OBRA)</v>
      </c>
      <c r="C560" s="752"/>
      <c r="D560" s="459" t="str">
        <f t="shared" si="176"/>
        <v>und</v>
      </c>
      <c r="E560" s="478">
        <f t="shared" si="178"/>
        <v>30</v>
      </c>
      <c r="F560" s="458">
        <f t="shared" si="179"/>
        <v>10</v>
      </c>
      <c r="G560" s="458">
        <f t="shared" si="177"/>
        <v>300</v>
      </c>
      <c r="H560" s="446"/>
      <c r="J560" s="753" t="s">
        <v>844</v>
      </c>
      <c r="K560" s="753"/>
      <c r="L560" s="753"/>
      <c r="M560" s="753"/>
      <c r="N560" s="480" t="s">
        <v>117</v>
      </c>
      <c r="O560" s="481"/>
      <c r="P560" s="755">
        <v>30</v>
      </c>
      <c r="Q560" s="755"/>
      <c r="R560" s="756">
        <v>10</v>
      </c>
      <c r="S560" s="756"/>
      <c r="T560" s="756"/>
      <c r="U560" s="756">
        <v>300</v>
      </c>
      <c r="V560" s="756"/>
    </row>
    <row r="561" spans="1:22">
      <c r="A561" s="466"/>
      <c r="B561" s="751">
        <f t="shared" si="175"/>
        <v>0</v>
      </c>
      <c r="C561" s="752"/>
      <c r="D561" s="459">
        <f t="shared" si="176"/>
        <v>0</v>
      </c>
      <c r="E561" s="478">
        <f t="shared" si="178"/>
        <v>0</v>
      </c>
      <c r="F561" s="458">
        <f t="shared" si="179"/>
        <v>0</v>
      </c>
      <c r="G561" s="458">
        <f t="shared" si="177"/>
        <v>0</v>
      </c>
      <c r="H561" s="446"/>
      <c r="J561" s="753"/>
      <c r="K561" s="753"/>
      <c r="L561" s="753"/>
      <c r="M561" s="753"/>
      <c r="N561" s="481"/>
      <c r="O561" s="481"/>
      <c r="P561" s="481"/>
      <c r="Q561" s="481"/>
      <c r="R561" s="481"/>
      <c r="S561" s="481"/>
      <c r="T561" s="481"/>
      <c r="U561" s="481"/>
      <c r="V561" s="481"/>
    </row>
    <row r="562" spans="1:22">
      <c r="A562" s="466"/>
      <c r="B562" s="751" t="str">
        <f t="shared" si="175"/>
        <v>ARNE DE CUERPO ENTERO Y LINEA DE ENGANCHE</v>
      </c>
      <c r="C562" s="752"/>
      <c r="D562" s="459" t="str">
        <f t="shared" si="176"/>
        <v>und</v>
      </c>
      <c r="E562" s="478">
        <f t="shared" si="178"/>
        <v>5</v>
      </c>
      <c r="F562" s="458">
        <f t="shared" si="179"/>
        <v>50</v>
      </c>
      <c r="G562" s="458">
        <f t="shared" si="177"/>
        <v>250</v>
      </c>
      <c r="H562" s="446"/>
      <c r="J562" s="753" t="s">
        <v>845</v>
      </c>
      <c r="K562" s="753"/>
      <c r="L562" s="753"/>
      <c r="M562" s="753"/>
      <c r="N562" s="480" t="s">
        <v>117</v>
      </c>
      <c r="O562" s="481"/>
      <c r="P562" s="755">
        <v>5</v>
      </c>
      <c r="Q562" s="755"/>
      <c r="R562" s="756">
        <v>50</v>
      </c>
      <c r="S562" s="756"/>
      <c r="T562" s="756"/>
      <c r="U562" s="756">
        <v>250</v>
      </c>
      <c r="V562" s="756"/>
    </row>
    <row r="563" spans="1:22">
      <c r="A563" s="466"/>
      <c r="B563" s="751">
        <f t="shared" si="175"/>
        <v>0</v>
      </c>
      <c r="C563" s="752"/>
      <c r="D563" s="459">
        <f t="shared" si="176"/>
        <v>0</v>
      </c>
      <c r="E563" s="478">
        <f t="shared" si="178"/>
        <v>0</v>
      </c>
      <c r="F563" s="458">
        <f t="shared" si="179"/>
        <v>0</v>
      </c>
      <c r="G563" s="458">
        <f t="shared" si="177"/>
        <v>0</v>
      </c>
      <c r="H563" s="446"/>
      <c r="J563" s="753"/>
      <c r="K563" s="753"/>
      <c r="L563" s="753"/>
      <c r="M563" s="753"/>
      <c r="N563" s="481"/>
      <c r="O563" s="481"/>
      <c r="P563" s="481"/>
      <c r="Q563" s="481"/>
      <c r="R563" s="481"/>
      <c r="S563" s="481"/>
      <c r="T563" s="481"/>
      <c r="U563" s="481"/>
      <c r="V563" s="481"/>
    </row>
    <row r="564" spans="1:22">
      <c r="A564" s="466"/>
      <c r="B564" s="751" t="str">
        <f t="shared" si="175"/>
        <v>ZAPATOS DE SEGURIDAD</v>
      </c>
      <c r="C564" s="752"/>
      <c r="D564" s="459" t="str">
        <f t="shared" si="176"/>
        <v>PAR</v>
      </c>
      <c r="E564" s="478">
        <f t="shared" si="178"/>
        <v>30</v>
      </c>
      <c r="F564" s="458">
        <f t="shared" si="179"/>
        <v>50</v>
      </c>
      <c r="G564" s="458">
        <f t="shared" si="177"/>
        <v>1500</v>
      </c>
      <c r="H564" s="446"/>
      <c r="J564" s="754" t="s">
        <v>846</v>
      </c>
      <c r="K564" s="754"/>
      <c r="L564" s="754"/>
      <c r="M564" s="754"/>
      <c r="N564" s="480" t="s">
        <v>8</v>
      </c>
      <c r="O564" s="481"/>
      <c r="P564" s="755">
        <v>30</v>
      </c>
      <c r="Q564" s="755"/>
      <c r="R564" s="756">
        <v>50</v>
      </c>
      <c r="S564" s="756"/>
      <c r="T564" s="756"/>
      <c r="U564" s="756">
        <v>1500</v>
      </c>
      <c r="V564" s="756"/>
    </row>
    <row r="565" spans="1:22">
      <c r="A565" s="466"/>
      <c r="B565" s="751" t="str">
        <f t="shared" si="175"/>
        <v>GUANTES DE HILO</v>
      </c>
      <c r="C565" s="752"/>
      <c r="D565" s="459" t="str">
        <f t="shared" si="176"/>
        <v>und</v>
      </c>
      <c r="E565" s="478">
        <f t="shared" si="178"/>
        <v>20</v>
      </c>
      <c r="F565" s="458">
        <f t="shared" si="179"/>
        <v>8</v>
      </c>
      <c r="G565" s="458">
        <f t="shared" si="177"/>
        <v>160</v>
      </c>
      <c r="H565" s="446"/>
      <c r="J565" s="754" t="s">
        <v>847</v>
      </c>
      <c r="K565" s="754"/>
      <c r="L565" s="754"/>
      <c r="M565" s="754"/>
      <c r="N565" s="480" t="s">
        <v>117</v>
      </c>
      <c r="O565" s="481"/>
      <c r="P565" s="755">
        <v>20</v>
      </c>
      <c r="Q565" s="755"/>
      <c r="R565" s="756">
        <v>8</v>
      </c>
      <c r="S565" s="756"/>
      <c r="T565" s="756"/>
      <c r="U565" s="756">
        <v>160</v>
      </c>
      <c r="V565" s="756"/>
    </row>
    <row r="566" spans="1:22">
      <c r="A566" s="466"/>
      <c r="B566" s="751" t="str">
        <f t="shared" si="175"/>
        <v>CORDEL</v>
      </c>
      <c r="C566" s="752"/>
      <c r="D566" s="459" t="str">
        <f t="shared" si="176"/>
        <v>m</v>
      </c>
      <c r="E566" s="478">
        <f t="shared" si="178"/>
        <v>1.7899999999999999E-2</v>
      </c>
      <c r="F566" s="458">
        <f t="shared" si="179"/>
        <v>0.2</v>
      </c>
      <c r="G566" s="458">
        <f t="shared" si="177"/>
        <v>0</v>
      </c>
      <c r="H566" s="446"/>
      <c r="J566" s="754" t="s">
        <v>365</v>
      </c>
      <c r="K566" s="754"/>
      <c r="L566" s="754"/>
      <c r="M566" s="754"/>
      <c r="N566" s="480" t="s">
        <v>827</v>
      </c>
      <c r="O566" s="481"/>
      <c r="P566" s="755">
        <v>1.7899999999999999E-2</v>
      </c>
      <c r="Q566" s="755"/>
      <c r="R566" s="756">
        <v>0.2</v>
      </c>
      <c r="S566" s="756"/>
      <c r="T566" s="756"/>
      <c r="U566" s="756">
        <v>0</v>
      </c>
      <c r="V566" s="756"/>
    </row>
    <row r="567" spans="1:22">
      <c r="A567" s="466"/>
      <c r="B567" s="751" t="str">
        <f t="shared" si="175"/>
        <v>GUANTES DE JEBE</v>
      </c>
      <c r="C567" s="752"/>
      <c r="D567" s="459" t="str">
        <f t="shared" si="176"/>
        <v>PAR</v>
      </c>
      <c r="E567" s="478">
        <f t="shared" si="178"/>
        <v>10</v>
      </c>
      <c r="F567" s="458">
        <f t="shared" si="179"/>
        <v>9</v>
      </c>
      <c r="G567" s="458">
        <f t="shared" si="177"/>
        <v>90</v>
      </c>
      <c r="H567" s="446"/>
      <c r="J567" s="754" t="s">
        <v>848</v>
      </c>
      <c r="K567" s="754"/>
      <c r="L567" s="754"/>
      <c r="M567" s="754"/>
      <c r="N567" s="480" t="s">
        <v>8</v>
      </c>
      <c r="O567" s="481"/>
      <c r="P567" s="755">
        <v>10</v>
      </c>
      <c r="Q567" s="755"/>
      <c r="R567" s="756">
        <v>9</v>
      </c>
      <c r="S567" s="756"/>
      <c r="T567" s="756"/>
      <c r="U567" s="756">
        <v>90</v>
      </c>
      <c r="V567" s="756"/>
    </row>
    <row r="568" spans="1:22">
      <c r="A568" s="466"/>
      <c r="B568" s="751" t="str">
        <f t="shared" si="175"/>
        <v>GUANTES DE CUERO</v>
      </c>
      <c r="C568" s="752"/>
      <c r="D568" s="459" t="str">
        <f t="shared" si="176"/>
        <v>PAR</v>
      </c>
      <c r="E568" s="478">
        <f t="shared" si="178"/>
        <v>30</v>
      </c>
      <c r="F568" s="458">
        <f t="shared" si="179"/>
        <v>10</v>
      </c>
      <c r="G568" s="458">
        <f t="shared" si="177"/>
        <v>300</v>
      </c>
      <c r="H568" s="446"/>
      <c r="J568" s="754" t="s">
        <v>849</v>
      </c>
      <c r="K568" s="754"/>
      <c r="L568" s="754"/>
      <c r="M568" s="754"/>
      <c r="N568" s="480" t="s">
        <v>8</v>
      </c>
      <c r="O568" s="481"/>
      <c r="P568" s="755">
        <v>30</v>
      </c>
      <c r="Q568" s="755"/>
      <c r="R568" s="756">
        <v>10</v>
      </c>
      <c r="S568" s="756"/>
      <c r="T568" s="756"/>
      <c r="U568" s="756">
        <v>300</v>
      </c>
      <c r="V568" s="756"/>
    </row>
    <row r="569" spans="1:22">
      <c r="A569" s="466"/>
      <c r="B569" s="751" t="str">
        <f t="shared" si="175"/>
        <v>RESPIRADOR CONTRA POLVO</v>
      </c>
      <c r="C569" s="752"/>
      <c r="D569" s="459" t="str">
        <f t="shared" si="176"/>
        <v>und</v>
      </c>
      <c r="E569" s="478">
        <f t="shared" si="178"/>
        <v>15</v>
      </c>
      <c r="F569" s="458">
        <f t="shared" si="179"/>
        <v>5</v>
      </c>
      <c r="G569" s="458">
        <f t="shared" si="177"/>
        <v>75</v>
      </c>
      <c r="H569" s="446"/>
      <c r="J569" s="754" t="s">
        <v>850</v>
      </c>
      <c r="K569" s="754"/>
      <c r="L569" s="754"/>
      <c r="M569" s="754"/>
      <c r="N569" s="480" t="s">
        <v>117</v>
      </c>
      <c r="O569" s="481"/>
      <c r="P569" s="755">
        <v>15</v>
      </c>
      <c r="Q569" s="755"/>
      <c r="R569" s="756">
        <v>5</v>
      </c>
      <c r="S569" s="756"/>
      <c r="T569" s="756"/>
      <c r="U569" s="756">
        <v>75</v>
      </c>
      <c r="V569" s="756"/>
    </row>
    <row r="570" spans="1:22">
      <c r="A570" s="466"/>
      <c r="B570" s="751" t="str">
        <f t="shared" ref="B570:B582" si="180">+J570</f>
        <v>CASCOS DE SEGURIDAD</v>
      </c>
      <c r="C570" s="752"/>
      <c r="D570" s="459" t="str">
        <f t="shared" si="176"/>
        <v>und</v>
      </c>
      <c r="E570" s="478">
        <f t="shared" si="178"/>
        <v>30</v>
      </c>
      <c r="F570" s="458">
        <f t="shared" si="179"/>
        <v>15</v>
      </c>
      <c r="G570" s="458">
        <f t="shared" si="177"/>
        <v>450</v>
      </c>
      <c r="H570" s="446"/>
      <c r="J570" s="754" t="s">
        <v>851</v>
      </c>
      <c r="K570" s="754"/>
      <c r="L570" s="754"/>
      <c r="M570" s="754"/>
      <c r="N570" s="480" t="s">
        <v>117</v>
      </c>
      <c r="O570" s="481"/>
      <c r="P570" s="755">
        <v>30</v>
      </c>
      <c r="Q570" s="755"/>
      <c r="R570" s="756">
        <v>15</v>
      </c>
      <c r="S570" s="756"/>
      <c r="T570" s="756"/>
      <c r="U570" s="756">
        <v>450</v>
      </c>
      <c r="V570" s="756"/>
    </row>
    <row r="571" spans="1:22">
      <c r="A571" s="466"/>
      <c r="B571" s="751" t="str">
        <f t="shared" si="180"/>
        <v>LENTES DE SEGURIDAD</v>
      </c>
      <c r="C571" s="752"/>
      <c r="D571" s="459" t="str">
        <f t="shared" si="176"/>
        <v>und</v>
      </c>
      <c r="E571" s="478">
        <f t="shared" si="178"/>
        <v>30</v>
      </c>
      <c r="F571" s="458">
        <f t="shared" si="179"/>
        <v>7</v>
      </c>
      <c r="G571" s="458">
        <f t="shared" si="177"/>
        <v>210</v>
      </c>
      <c r="H571" s="446"/>
      <c r="J571" s="754" t="s">
        <v>852</v>
      </c>
      <c r="K571" s="754"/>
      <c r="L571" s="754"/>
      <c r="M571" s="754"/>
      <c r="N571" s="480" t="s">
        <v>117</v>
      </c>
      <c r="O571" s="481"/>
      <c r="P571" s="755">
        <v>30</v>
      </c>
      <c r="Q571" s="755"/>
      <c r="R571" s="756">
        <v>7</v>
      </c>
      <c r="S571" s="756"/>
      <c r="T571" s="756"/>
      <c r="U571" s="756">
        <v>210</v>
      </c>
      <c r="V571" s="756"/>
    </row>
    <row r="572" spans="1:22">
      <c r="A572" s="466"/>
      <c r="B572" s="751" t="str">
        <f t="shared" si="180"/>
        <v>MEZCLADORA DE CONCRETO DE  9 -11P3</v>
      </c>
      <c r="C572" s="752"/>
      <c r="D572" s="459" t="str">
        <f t="shared" si="176"/>
        <v>hm</v>
      </c>
      <c r="E572" s="478">
        <f t="shared" si="178"/>
        <v>912.15920000000006</v>
      </c>
      <c r="F572" s="458">
        <f t="shared" si="179"/>
        <v>8</v>
      </c>
      <c r="G572" s="458">
        <f t="shared" si="177"/>
        <v>7297.27</v>
      </c>
      <c r="H572" s="446"/>
      <c r="J572" s="754" t="s">
        <v>853</v>
      </c>
      <c r="K572" s="754"/>
      <c r="L572" s="754"/>
      <c r="M572" s="754"/>
      <c r="N572" s="480" t="s">
        <v>854</v>
      </c>
      <c r="O572" s="481"/>
      <c r="P572" s="755">
        <v>912.15920000000006</v>
      </c>
      <c r="Q572" s="755"/>
      <c r="R572" s="756">
        <v>8</v>
      </c>
      <c r="S572" s="756"/>
      <c r="T572" s="756"/>
      <c r="U572" s="756">
        <v>7297.27</v>
      </c>
      <c r="V572" s="756"/>
    </row>
    <row r="573" spans="1:22">
      <c r="A573" s="466"/>
      <c r="B573" s="751" t="str">
        <f t="shared" si="180"/>
        <v>CAMION VOLQUETE 10 M3.</v>
      </c>
      <c r="C573" s="752"/>
      <c r="D573" s="459" t="str">
        <f t="shared" si="176"/>
        <v>hm</v>
      </c>
      <c r="E573" s="478">
        <f t="shared" si="178"/>
        <v>2.8966000000000003</v>
      </c>
      <c r="F573" s="458">
        <f>+R573</f>
        <v>150</v>
      </c>
      <c r="G573" s="458">
        <f t="shared" si="177"/>
        <v>434.49</v>
      </c>
      <c r="H573" s="446"/>
      <c r="J573" s="754" t="s">
        <v>855</v>
      </c>
      <c r="K573" s="754"/>
      <c r="L573" s="754"/>
      <c r="M573" s="754"/>
      <c r="N573" s="480" t="s">
        <v>854</v>
      </c>
      <c r="O573" s="481"/>
      <c r="P573" s="755">
        <v>2.8966000000000003</v>
      </c>
      <c r="Q573" s="755"/>
      <c r="R573" s="756">
        <v>150</v>
      </c>
      <c r="S573" s="756"/>
      <c r="T573" s="756"/>
      <c r="U573" s="756">
        <v>434.49</v>
      </c>
      <c r="V573" s="756"/>
    </row>
    <row r="574" spans="1:22">
      <c r="A574" s="466"/>
      <c r="B574" s="751" t="str">
        <f t="shared" si="180"/>
        <v>SOLDADORA ELECT. MONOF. ALTERNA 225 AMP.</v>
      </c>
      <c r="C574" s="752"/>
      <c r="D574" s="459" t="str">
        <f t="shared" si="176"/>
        <v>hm</v>
      </c>
      <c r="E574" s="478">
        <f t="shared" si="178"/>
        <v>525.82529999999997</v>
      </c>
      <c r="F574" s="458">
        <f t="shared" si="179"/>
        <v>7</v>
      </c>
      <c r="G574" s="458">
        <f t="shared" si="177"/>
        <v>3680.78</v>
      </c>
      <c r="H574" s="446"/>
      <c r="J574" s="753" t="s">
        <v>856</v>
      </c>
      <c r="K574" s="753"/>
      <c r="L574" s="753"/>
      <c r="M574" s="753"/>
      <c r="N574" s="480" t="s">
        <v>854</v>
      </c>
      <c r="O574" s="481"/>
      <c r="P574" s="755">
        <v>525.82529999999997</v>
      </c>
      <c r="Q574" s="755"/>
      <c r="R574" s="756">
        <v>7</v>
      </c>
      <c r="S574" s="756"/>
      <c r="T574" s="756"/>
      <c r="U574" s="756">
        <v>3680.78</v>
      </c>
      <c r="V574" s="756"/>
    </row>
    <row r="575" spans="1:22">
      <c r="A575" s="466"/>
      <c r="B575" s="751">
        <f t="shared" si="180"/>
        <v>0</v>
      </c>
      <c r="C575" s="752"/>
      <c r="D575" s="459">
        <f t="shared" si="176"/>
        <v>0</v>
      </c>
      <c r="E575" s="478">
        <f t="shared" si="178"/>
        <v>0</v>
      </c>
      <c r="F575" s="458">
        <f t="shared" si="179"/>
        <v>0</v>
      </c>
      <c r="G575" s="458">
        <f t="shared" si="177"/>
        <v>0</v>
      </c>
      <c r="H575" s="446"/>
      <c r="J575" s="753"/>
      <c r="K575" s="753"/>
      <c r="L575" s="753"/>
      <c r="M575" s="753"/>
      <c r="N575" s="481"/>
      <c r="O575" s="481"/>
      <c r="P575" s="481"/>
      <c r="Q575" s="481"/>
      <c r="R575" s="481"/>
      <c r="S575" s="481"/>
      <c r="T575" s="481"/>
      <c r="U575" s="481"/>
      <c r="V575" s="481"/>
    </row>
    <row r="576" spans="1:22">
      <c r="A576" s="466"/>
      <c r="B576" s="751" t="str">
        <f t="shared" si="180"/>
        <v>MOTOBOMBA 10 HP 4"</v>
      </c>
      <c r="C576" s="752"/>
      <c r="D576" s="459" t="str">
        <f t="shared" si="176"/>
        <v>hm</v>
      </c>
      <c r="E576" s="478">
        <f t="shared" si="178"/>
        <v>8</v>
      </c>
      <c r="F576" s="458">
        <f t="shared" si="179"/>
        <v>10</v>
      </c>
      <c r="G576" s="458">
        <f t="shared" si="177"/>
        <v>80</v>
      </c>
      <c r="H576" s="446"/>
      <c r="J576" s="754" t="s">
        <v>857</v>
      </c>
      <c r="K576" s="754"/>
      <c r="L576" s="754"/>
      <c r="M576" s="754"/>
      <c r="N576" s="480" t="s">
        <v>854</v>
      </c>
      <c r="O576" s="481"/>
      <c r="P576" s="755">
        <v>8</v>
      </c>
      <c r="Q576" s="755"/>
      <c r="R576" s="756">
        <v>10</v>
      </c>
      <c r="S576" s="756"/>
      <c r="T576" s="756"/>
      <c r="U576" s="756">
        <v>80</v>
      </c>
      <c r="V576" s="756"/>
    </row>
    <row r="577" spans="1:22">
      <c r="A577" s="466"/>
      <c r="B577" s="751" t="str">
        <f t="shared" si="180"/>
        <v>ELIMINACION CON MAQUINARIA PESADA</v>
      </c>
      <c r="C577" s="752"/>
      <c r="D577" s="459" t="str">
        <f t="shared" si="176"/>
        <v>m3</v>
      </c>
      <c r="E577" s="478">
        <f t="shared" si="178"/>
        <v>3538.33</v>
      </c>
      <c r="F577" s="458">
        <f t="shared" si="179"/>
        <v>15</v>
      </c>
      <c r="G577" s="458">
        <f t="shared" si="177"/>
        <v>53074.950000000004</v>
      </c>
      <c r="H577" s="446"/>
      <c r="J577" s="754" t="s">
        <v>858</v>
      </c>
      <c r="K577" s="754"/>
      <c r="L577" s="754"/>
      <c r="M577" s="754"/>
      <c r="N577" s="480" t="s">
        <v>828</v>
      </c>
      <c r="O577" s="481"/>
      <c r="P577" s="755">
        <v>3538.33</v>
      </c>
      <c r="Q577" s="755"/>
      <c r="R577" s="756">
        <v>15</v>
      </c>
      <c r="S577" s="756"/>
      <c r="T577" s="756"/>
      <c r="U577" s="756">
        <v>53074.950000000004</v>
      </c>
      <c r="V577" s="756"/>
    </row>
    <row r="578" spans="1:22">
      <c r="A578" s="466"/>
      <c r="B578" s="751" t="str">
        <f t="shared" si="180"/>
        <v>CONO DE REBOCE PVC 4"-2"</v>
      </c>
      <c r="C578" s="752"/>
      <c r="D578" s="459" t="str">
        <f t="shared" si="176"/>
        <v>pza</v>
      </c>
      <c r="E578" s="478">
        <f t="shared" si="178"/>
        <v>2</v>
      </c>
      <c r="F578" s="458">
        <f t="shared" si="179"/>
        <v>12.700000000000001</v>
      </c>
      <c r="G578" s="458">
        <f t="shared" si="177"/>
        <v>25.400000000000002</v>
      </c>
      <c r="H578" s="446"/>
      <c r="J578" s="754" t="s">
        <v>859</v>
      </c>
      <c r="K578" s="754"/>
      <c r="L578" s="754"/>
      <c r="M578" s="754"/>
      <c r="N578" s="480" t="s">
        <v>110</v>
      </c>
      <c r="O578" s="481"/>
      <c r="P578" s="755">
        <v>2</v>
      </c>
      <c r="Q578" s="755"/>
      <c r="R578" s="756">
        <v>12.700000000000001</v>
      </c>
      <c r="S578" s="756"/>
      <c r="T578" s="756"/>
      <c r="U578" s="756">
        <v>25.400000000000002</v>
      </c>
      <c r="V578" s="756"/>
    </row>
    <row r="579" spans="1:22">
      <c r="A579" s="466"/>
      <c r="B579" s="751" t="str">
        <f t="shared" si="180"/>
        <v>COMPRESORA NEUMATICA 87 HP 250-330 PCM</v>
      </c>
      <c r="C579" s="752"/>
      <c r="D579" s="459" t="str">
        <f t="shared" si="176"/>
        <v>hm</v>
      </c>
      <c r="E579" s="478">
        <f t="shared" si="178"/>
        <v>2</v>
      </c>
      <c r="F579" s="458">
        <f t="shared" si="179"/>
        <v>10</v>
      </c>
      <c r="G579" s="458">
        <f t="shared" si="177"/>
        <v>20</v>
      </c>
      <c r="H579" s="446"/>
      <c r="J579" s="753" t="s">
        <v>860</v>
      </c>
      <c r="K579" s="753"/>
      <c r="L579" s="753"/>
      <c r="M579" s="753"/>
      <c r="N579" s="480" t="s">
        <v>854</v>
      </c>
      <c r="O579" s="481"/>
      <c r="P579" s="755">
        <v>2</v>
      </c>
      <c r="Q579" s="755"/>
      <c r="R579" s="756">
        <v>10</v>
      </c>
      <c r="S579" s="756"/>
      <c r="T579" s="756"/>
      <c r="U579" s="756">
        <v>20</v>
      </c>
      <c r="V579" s="756"/>
    </row>
    <row r="580" spans="1:22">
      <c r="A580" s="466"/>
      <c r="B580" s="751">
        <f t="shared" si="180"/>
        <v>0</v>
      </c>
      <c r="C580" s="752"/>
      <c r="D580" s="459">
        <f t="shared" si="176"/>
        <v>0</v>
      </c>
      <c r="E580" s="478">
        <f t="shared" si="178"/>
        <v>0</v>
      </c>
      <c r="F580" s="458">
        <f t="shared" si="179"/>
        <v>0</v>
      </c>
      <c r="G580" s="458">
        <f t="shared" si="177"/>
        <v>0</v>
      </c>
      <c r="H580" s="446"/>
      <c r="J580" s="753"/>
      <c r="K580" s="753"/>
      <c r="L580" s="753"/>
      <c r="M580" s="753"/>
      <c r="N580" s="481"/>
      <c r="O580" s="481"/>
      <c r="P580" s="481"/>
      <c r="Q580" s="481"/>
      <c r="R580" s="481"/>
      <c r="S580" s="481"/>
      <c r="T580" s="481"/>
      <c r="U580" s="481"/>
      <c r="V580" s="481"/>
    </row>
    <row r="581" spans="1:22">
      <c r="A581" s="466"/>
      <c r="B581" s="751" t="str">
        <f t="shared" si="180"/>
        <v>COMPACTADOR VIBR. TIPO PLANCHA 4 HP</v>
      </c>
      <c r="C581" s="752"/>
      <c r="D581" s="459" t="str">
        <f t="shared" si="176"/>
        <v>hm</v>
      </c>
      <c r="E581" s="478">
        <f t="shared" si="178"/>
        <v>731.45490000000007</v>
      </c>
      <c r="F581" s="458">
        <f t="shared" si="179"/>
        <v>4</v>
      </c>
      <c r="G581" s="458">
        <f t="shared" si="177"/>
        <v>2925.82</v>
      </c>
      <c r="H581" s="446"/>
      <c r="J581" s="754" t="s">
        <v>861</v>
      </c>
      <c r="K581" s="754"/>
      <c r="L581" s="754"/>
      <c r="M581" s="754"/>
      <c r="N581" s="480" t="s">
        <v>854</v>
      </c>
      <c r="O581" s="481"/>
      <c r="P581" s="755">
        <v>731.45490000000007</v>
      </c>
      <c r="Q581" s="755"/>
      <c r="R581" s="756">
        <v>4</v>
      </c>
      <c r="S581" s="756"/>
      <c r="T581" s="756"/>
      <c r="U581" s="756">
        <v>2925.82</v>
      </c>
      <c r="V581" s="756"/>
    </row>
    <row r="582" spans="1:22">
      <c r="A582" s="466"/>
      <c r="B582" s="751" t="str">
        <f t="shared" si="180"/>
        <v>RETROEXCAVADOR S/LLANTAS 58 HP 1 YD3.(Maquina Servida)</v>
      </c>
      <c r="C582" s="752"/>
      <c r="D582" s="459" t="str">
        <f t="shared" si="176"/>
        <v>hm</v>
      </c>
      <c r="E582" s="478">
        <f t="shared" si="178"/>
        <v>66.6494</v>
      </c>
      <c r="F582" s="458">
        <f t="shared" si="179"/>
        <v>140</v>
      </c>
      <c r="G582" s="458">
        <f t="shared" si="177"/>
        <v>9330.92</v>
      </c>
      <c r="H582" s="446"/>
      <c r="J582" s="753" t="s">
        <v>862</v>
      </c>
      <c r="K582" s="753"/>
      <c r="L582" s="753"/>
      <c r="M582" s="753"/>
      <c r="N582" s="480" t="s">
        <v>854</v>
      </c>
      <c r="O582" s="481"/>
      <c r="P582" s="755">
        <v>66.6494</v>
      </c>
      <c r="Q582" s="755"/>
      <c r="R582" s="756">
        <v>140</v>
      </c>
      <c r="S582" s="756"/>
      <c r="T582" s="756"/>
      <c r="U582" s="756">
        <v>9330.92</v>
      </c>
      <c r="V582" s="756"/>
    </row>
    <row r="583" spans="1:22">
      <c r="A583" s="466"/>
      <c r="B583" s="751">
        <f t="shared" ref="B583:B589" si="181">+J583</f>
        <v>0</v>
      </c>
      <c r="C583" s="752"/>
      <c r="D583" s="459">
        <f t="shared" ref="D583:D589" si="182">+N583</f>
        <v>0</v>
      </c>
      <c r="E583" s="478">
        <f t="shared" ref="E583:E589" si="183">+P583</f>
        <v>0</v>
      </c>
      <c r="F583" s="458">
        <f t="shared" ref="F583:F589" si="184">+R583</f>
        <v>0</v>
      </c>
      <c r="G583" s="458">
        <f t="shared" ref="G583:G589" si="185">+U583</f>
        <v>0</v>
      </c>
      <c r="H583" s="446"/>
      <c r="J583" s="753"/>
      <c r="K583" s="753"/>
      <c r="L583" s="753"/>
      <c r="M583" s="753"/>
      <c r="N583" s="481"/>
      <c r="O583" s="481"/>
      <c r="P583" s="481"/>
      <c r="Q583" s="481"/>
      <c r="R583" s="481"/>
      <c r="S583" s="481"/>
      <c r="T583" s="481"/>
      <c r="U583" s="481"/>
      <c r="V583" s="481"/>
    </row>
    <row r="584" spans="1:22">
      <c r="A584" s="466"/>
      <c r="B584" s="751" t="str">
        <f t="shared" si="181"/>
        <v>MARTILLO NEUMATICO 24 KG C/CINCEL-ACCS</v>
      </c>
      <c r="C584" s="752"/>
      <c r="D584" s="459" t="str">
        <f t="shared" si="182"/>
        <v>hm</v>
      </c>
      <c r="E584" s="478">
        <f t="shared" si="183"/>
        <v>2</v>
      </c>
      <c r="F584" s="458">
        <f t="shared" si="184"/>
        <v>120</v>
      </c>
      <c r="G584" s="458">
        <f t="shared" si="185"/>
        <v>240</v>
      </c>
      <c r="H584" s="446"/>
      <c r="J584" s="753" t="s">
        <v>863</v>
      </c>
      <c r="K584" s="753"/>
      <c r="L584" s="753"/>
      <c r="M584" s="753"/>
      <c r="N584" s="480" t="s">
        <v>854</v>
      </c>
      <c r="O584" s="481"/>
      <c r="P584" s="755">
        <v>2</v>
      </c>
      <c r="Q584" s="755"/>
      <c r="R584" s="756">
        <v>120</v>
      </c>
      <c r="S584" s="756"/>
      <c r="T584" s="756"/>
      <c r="U584" s="756">
        <v>240</v>
      </c>
      <c r="V584" s="756"/>
    </row>
    <row r="585" spans="1:22">
      <c r="A585" s="466"/>
      <c r="B585" s="751">
        <f t="shared" si="181"/>
        <v>0</v>
      </c>
      <c r="C585" s="752"/>
      <c r="D585" s="459">
        <f t="shared" si="182"/>
        <v>0</v>
      </c>
      <c r="E585" s="478">
        <f t="shared" si="183"/>
        <v>0</v>
      </c>
      <c r="F585" s="458">
        <f t="shared" si="184"/>
        <v>0</v>
      </c>
      <c r="G585" s="458">
        <f t="shared" si="185"/>
        <v>0</v>
      </c>
      <c r="H585" s="446"/>
      <c r="J585" s="753"/>
      <c r="K585" s="753"/>
      <c r="L585" s="753"/>
      <c r="M585" s="753"/>
      <c r="N585" s="481"/>
      <c r="O585" s="481"/>
      <c r="P585" s="481"/>
      <c r="Q585" s="481"/>
      <c r="R585" s="481"/>
      <c r="S585" s="481"/>
      <c r="T585" s="481"/>
      <c r="U585" s="481"/>
      <c r="V585" s="481"/>
    </row>
    <row r="586" spans="1:22">
      <c r="A586" s="466"/>
      <c r="B586" s="751" t="str">
        <f t="shared" si="181"/>
        <v>VIBRADOR DE CONCRETO 4 HP 2.40"</v>
      </c>
      <c r="C586" s="752"/>
      <c r="D586" s="459" t="str">
        <f t="shared" si="182"/>
        <v>hm</v>
      </c>
      <c r="E586" s="478">
        <f t="shared" si="183"/>
        <v>259.78700000000003</v>
      </c>
      <c r="F586" s="458">
        <f t="shared" si="184"/>
        <v>6</v>
      </c>
      <c r="G586" s="458">
        <f t="shared" si="185"/>
        <v>1558.72</v>
      </c>
      <c r="H586" s="446"/>
      <c r="J586" s="754" t="s">
        <v>864</v>
      </c>
      <c r="K586" s="754"/>
      <c r="L586" s="754"/>
      <c r="M586" s="754"/>
      <c r="N586" s="480" t="s">
        <v>854</v>
      </c>
      <c r="O586" s="481"/>
      <c r="P586" s="755">
        <v>259.78700000000003</v>
      </c>
      <c r="Q586" s="755"/>
      <c r="R586" s="756">
        <v>6</v>
      </c>
      <c r="S586" s="756"/>
      <c r="T586" s="756"/>
      <c r="U586" s="756">
        <v>1558.72</v>
      </c>
      <c r="V586" s="756"/>
    </row>
    <row r="587" spans="1:22">
      <c r="A587" s="466"/>
      <c r="B587" s="751" t="str">
        <f t="shared" si="181"/>
        <v>NIVEL</v>
      </c>
      <c r="C587" s="752"/>
      <c r="D587" s="459" t="str">
        <f t="shared" si="182"/>
        <v>HE</v>
      </c>
      <c r="E587" s="478">
        <f t="shared" si="183"/>
        <v>0.28699999999999998</v>
      </c>
      <c r="F587" s="458">
        <f t="shared" si="184"/>
        <v>7</v>
      </c>
      <c r="G587" s="458">
        <f t="shared" si="185"/>
        <v>2.0100000000000002</v>
      </c>
      <c r="H587" s="446"/>
      <c r="J587" s="754" t="s">
        <v>865</v>
      </c>
      <c r="K587" s="754"/>
      <c r="L587" s="754"/>
      <c r="M587" s="754"/>
      <c r="N587" s="480" t="s">
        <v>866</v>
      </c>
      <c r="O587" s="481"/>
      <c r="P587" s="755">
        <v>0.28699999999999998</v>
      </c>
      <c r="Q587" s="755"/>
      <c r="R587" s="756">
        <v>7</v>
      </c>
      <c r="S587" s="756"/>
      <c r="T587" s="756"/>
      <c r="U587" s="756">
        <v>2.0100000000000002</v>
      </c>
      <c r="V587" s="756"/>
    </row>
    <row r="588" spans="1:22">
      <c r="A588" s="466"/>
      <c r="B588" s="751" t="str">
        <f t="shared" si="181"/>
        <v>NIVEL  TOPOGRAFICO</v>
      </c>
      <c r="C588" s="752"/>
      <c r="D588" s="459" t="str">
        <f t="shared" si="182"/>
        <v>hm</v>
      </c>
      <c r="E588" s="478">
        <f t="shared" si="183"/>
        <v>93.165599999999998</v>
      </c>
      <c r="F588" s="458">
        <f t="shared" si="184"/>
        <v>8</v>
      </c>
      <c r="G588" s="458">
        <f t="shared" si="185"/>
        <v>745.32</v>
      </c>
      <c r="H588" s="446"/>
      <c r="J588" s="754" t="s">
        <v>867</v>
      </c>
      <c r="K588" s="754"/>
      <c r="L588" s="754"/>
      <c r="M588" s="754"/>
      <c r="N588" s="480" t="s">
        <v>854</v>
      </c>
      <c r="O588" s="481"/>
      <c r="P588" s="755">
        <v>93.165599999999998</v>
      </c>
      <c r="Q588" s="755"/>
      <c r="R588" s="756">
        <v>8</v>
      </c>
      <c r="S588" s="756"/>
      <c r="T588" s="756"/>
      <c r="U588" s="756">
        <v>745.32</v>
      </c>
      <c r="V588" s="756"/>
    </row>
    <row r="589" spans="1:22">
      <c r="A589" s="466"/>
      <c r="B589" s="751" t="str">
        <f t="shared" si="181"/>
        <v>ESTACION TOTAL</v>
      </c>
      <c r="C589" s="752"/>
      <c r="D589" s="459" t="str">
        <f t="shared" si="182"/>
        <v>hm</v>
      </c>
      <c r="E589" s="478">
        <f t="shared" si="183"/>
        <v>93.452600000000004</v>
      </c>
      <c r="F589" s="458">
        <f t="shared" si="184"/>
        <v>7</v>
      </c>
      <c r="G589" s="458">
        <f t="shared" si="185"/>
        <v>654.16999999999996</v>
      </c>
      <c r="H589" s="446"/>
      <c r="J589" s="754" t="s">
        <v>868</v>
      </c>
      <c r="K589" s="754"/>
      <c r="L589" s="754"/>
      <c r="M589" s="754"/>
      <c r="N589" s="480" t="s">
        <v>854</v>
      </c>
      <c r="O589" s="481"/>
      <c r="P589" s="755">
        <v>93.452600000000004</v>
      </c>
      <c r="Q589" s="755"/>
      <c r="R589" s="756">
        <v>7</v>
      </c>
      <c r="S589" s="756"/>
      <c r="T589" s="756"/>
      <c r="U589" s="756">
        <v>654.16999999999996</v>
      </c>
      <c r="V589" s="756"/>
    </row>
    <row r="590" spans="1:22">
      <c r="A590" s="466"/>
      <c r="B590" s="751"/>
      <c r="C590" s="752"/>
      <c r="D590" s="460"/>
      <c r="E590" s="459"/>
      <c r="F590" s="458"/>
      <c r="G590" s="458"/>
      <c r="H590" s="446"/>
      <c r="J590" s="481"/>
      <c r="K590" s="481"/>
      <c r="L590" s="481"/>
      <c r="M590" s="481"/>
      <c r="N590" s="481"/>
      <c r="O590" s="481"/>
      <c r="P590" s="481"/>
      <c r="Q590" s="481"/>
      <c r="R590" s="481"/>
      <c r="S590" s="481"/>
      <c r="T590" s="481"/>
      <c r="U590" s="481"/>
      <c r="V590" s="481"/>
    </row>
    <row r="591" spans="1:22">
      <c r="A591" s="466"/>
      <c r="B591" s="751"/>
      <c r="C591" s="752"/>
      <c r="D591" s="460"/>
      <c r="E591" s="459"/>
      <c r="F591" s="458"/>
      <c r="G591" s="458"/>
      <c r="H591" s="446"/>
      <c r="J591" s="481"/>
      <c r="K591" s="481"/>
      <c r="L591" s="481"/>
      <c r="M591" s="481"/>
      <c r="N591" s="481"/>
      <c r="O591" s="481"/>
      <c r="P591" s="481"/>
      <c r="Q591" s="481"/>
      <c r="R591" s="481"/>
      <c r="S591" s="481"/>
      <c r="T591" s="481"/>
      <c r="U591" s="757">
        <f>118256.13-65.85+33.78</f>
        <v>118224.06</v>
      </c>
      <c r="V591" s="757"/>
    </row>
    <row r="592" spans="1:22">
      <c r="A592" s="466"/>
      <c r="B592" s="751"/>
      <c r="C592" s="752"/>
      <c r="D592" s="460"/>
      <c r="E592" s="459"/>
      <c r="F592" s="458"/>
      <c r="G592" s="458"/>
      <c r="H592" s="446"/>
      <c r="J592" s="481"/>
      <c r="K592" s="481"/>
      <c r="L592" s="481"/>
      <c r="M592" s="481"/>
      <c r="N592" s="481"/>
      <c r="O592" s="481"/>
      <c r="P592" s="481"/>
      <c r="Q592" s="481"/>
      <c r="R592" s="481"/>
      <c r="S592" s="481"/>
      <c r="T592" s="481"/>
      <c r="U592" s="481"/>
      <c r="V592" s="481"/>
    </row>
    <row r="593" spans="1:22">
      <c r="A593" s="466"/>
      <c r="B593" s="751"/>
      <c r="C593" s="752"/>
      <c r="D593" s="460"/>
      <c r="E593" s="459"/>
      <c r="F593" s="458"/>
      <c r="G593" s="458"/>
      <c r="H593" s="446"/>
      <c r="J593" s="481"/>
      <c r="K593" s="481"/>
      <c r="L593" s="481"/>
      <c r="M593" s="481"/>
      <c r="N593" s="481"/>
      <c r="O593" s="481"/>
      <c r="P593" s="481"/>
      <c r="Q593" s="758" t="s">
        <v>869</v>
      </c>
      <c r="R593" s="758"/>
      <c r="S593" s="758"/>
      <c r="T593" s="494" t="s">
        <v>0</v>
      </c>
      <c r="U593" s="757">
        <v>3020135.08</v>
      </c>
      <c r="V593" s="757"/>
    </row>
    <row r="594" spans="1:22">
      <c r="A594" s="466"/>
      <c r="B594" s="751"/>
      <c r="C594" s="752"/>
      <c r="D594" s="460"/>
      <c r="E594" s="459"/>
      <c r="F594" s="458"/>
      <c r="G594" s="458"/>
      <c r="H594" s="446"/>
    </row>
    <row r="595" spans="1:22">
      <c r="A595" s="466"/>
      <c r="B595" s="751"/>
      <c r="C595" s="752"/>
      <c r="D595" s="460"/>
      <c r="E595" s="459"/>
      <c r="F595" s="458"/>
      <c r="G595" s="458"/>
      <c r="H595" s="446"/>
    </row>
    <row r="596" spans="1:22">
      <c r="A596" s="466"/>
      <c r="B596" s="741" t="s">
        <v>3</v>
      </c>
      <c r="C596" s="741"/>
      <c r="D596" s="741"/>
      <c r="E596" s="741"/>
      <c r="F596" s="741"/>
      <c r="G596" s="471">
        <f>+U591</f>
        <v>118224.06</v>
      </c>
      <c r="H596" s="446"/>
    </row>
    <row r="597" spans="1:22">
      <c r="A597" s="466"/>
      <c r="B597" s="450"/>
      <c r="C597" s="447"/>
      <c r="D597" s="447"/>
      <c r="E597" s="448"/>
      <c r="F597" s="468"/>
      <c r="G597" s="468"/>
      <c r="H597" s="446"/>
    </row>
    <row r="599" spans="1:22" ht="15">
      <c r="A599" s="739" t="s">
        <v>51</v>
      </c>
      <c r="B599" s="739"/>
      <c r="C599" s="739"/>
      <c r="D599" s="739"/>
      <c r="E599" s="739"/>
      <c r="F599" s="739"/>
      <c r="G599" s="211" t="s">
        <v>0</v>
      </c>
      <c r="H599" s="181">
        <f>H19</f>
        <v>3020836.63</v>
      </c>
    </row>
  </sheetData>
  <mergeCells count="3036">
    <mergeCell ref="P557:Q557"/>
    <mergeCell ref="R557:T557"/>
    <mergeCell ref="U557:V557"/>
    <mergeCell ref="B557:C557"/>
    <mergeCell ref="B545:C545"/>
    <mergeCell ref="B546:C546"/>
    <mergeCell ref="B547:C547"/>
    <mergeCell ref="B548:C548"/>
    <mergeCell ref="J556:M556"/>
    <mergeCell ref="U556:V556"/>
    <mergeCell ref="B538:C538"/>
    <mergeCell ref="B539:C539"/>
    <mergeCell ref="B540:C540"/>
    <mergeCell ref="B541:C541"/>
    <mergeCell ref="B542:C542"/>
    <mergeCell ref="J558:M558"/>
    <mergeCell ref="B558:C558"/>
    <mergeCell ref="B543:C543"/>
    <mergeCell ref="B544:C544"/>
    <mergeCell ref="J557:M557"/>
    <mergeCell ref="R558:T558"/>
    <mergeCell ref="U558:V558"/>
    <mergeCell ref="J542:M542"/>
    <mergeCell ref="B506:C506"/>
    <mergeCell ref="B507:C507"/>
    <mergeCell ref="B508:C508"/>
    <mergeCell ref="B532:C532"/>
    <mergeCell ref="B533:C533"/>
    <mergeCell ref="B534:C534"/>
    <mergeCell ref="B535:C535"/>
    <mergeCell ref="B536:C536"/>
    <mergeCell ref="B537:C537"/>
    <mergeCell ref="B526:C526"/>
    <mergeCell ref="B527:C527"/>
    <mergeCell ref="B528:C528"/>
    <mergeCell ref="B529:C529"/>
    <mergeCell ref="B530:C530"/>
    <mergeCell ref="B531:C531"/>
    <mergeCell ref="B520:C520"/>
    <mergeCell ref="B521:C521"/>
    <mergeCell ref="B522:C522"/>
    <mergeCell ref="B523:C523"/>
    <mergeCell ref="B524:C524"/>
    <mergeCell ref="B525:C525"/>
    <mergeCell ref="B501:C501"/>
    <mergeCell ref="B502:C502"/>
    <mergeCell ref="B503:C503"/>
    <mergeCell ref="B504:C504"/>
    <mergeCell ref="J559:M559"/>
    <mergeCell ref="P559:Q559"/>
    <mergeCell ref="B559:C559"/>
    <mergeCell ref="J539:M539"/>
    <mergeCell ref="J540:M540"/>
    <mergeCell ref="J541:M541"/>
    <mergeCell ref="B498:C498"/>
    <mergeCell ref="B499:C499"/>
    <mergeCell ref="B500:C500"/>
    <mergeCell ref="R559:T559"/>
    <mergeCell ref="U559:V559"/>
    <mergeCell ref="B514:C514"/>
    <mergeCell ref="B515:C515"/>
    <mergeCell ref="B516:C516"/>
    <mergeCell ref="B517:C517"/>
    <mergeCell ref="B518:C518"/>
    <mergeCell ref="B519:C519"/>
    <mergeCell ref="B509:C509"/>
    <mergeCell ref="B510:C510"/>
    <mergeCell ref="B511:C511"/>
    <mergeCell ref="B512:C512"/>
    <mergeCell ref="B513:C513"/>
    <mergeCell ref="P558:Q558"/>
    <mergeCell ref="J543:M543"/>
    <mergeCell ref="J534:M534"/>
    <mergeCell ref="J535:M535"/>
    <mergeCell ref="J536:M536"/>
    <mergeCell ref="B505:C505"/>
    <mergeCell ref="J560:M561"/>
    <mergeCell ref="P560:Q560"/>
    <mergeCell ref="R560:T560"/>
    <mergeCell ref="U560:V560"/>
    <mergeCell ref="B560:C560"/>
    <mergeCell ref="B493:C493"/>
    <mergeCell ref="B494:C494"/>
    <mergeCell ref="B495:C495"/>
    <mergeCell ref="B496:C496"/>
    <mergeCell ref="B497:C497"/>
    <mergeCell ref="J562:M563"/>
    <mergeCell ref="B561:C561"/>
    <mergeCell ref="B562:C562"/>
    <mergeCell ref="B563:C563"/>
    <mergeCell ref="J547:M547"/>
    <mergeCell ref="B488:C488"/>
    <mergeCell ref="B489:C489"/>
    <mergeCell ref="B490:C490"/>
    <mergeCell ref="B491:C491"/>
    <mergeCell ref="B492:C492"/>
    <mergeCell ref="P562:Q562"/>
    <mergeCell ref="P490:Q490"/>
    <mergeCell ref="P488:Q488"/>
    <mergeCell ref="J545:M545"/>
    <mergeCell ref="J546:M546"/>
    <mergeCell ref="R562:T562"/>
    <mergeCell ref="U562:V562"/>
    <mergeCell ref="U523:V523"/>
    <mergeCell ref="U518:V518"/>
    <mergeCell ref="U517:V517"/>
    <mergeCell ref="U512:V512"/>
    <mergeCell ref="U511:V511"/>
    <mergeCell ref="B482:C482"/>
    <mergeCell ref="B483:C483"/>
    <mergeCell ref="B484:C484"/>
    <mergeCell ref="B485:C485"/>
    <mergeCell ref="B486:C486"/>
    <mergeCell ref="B487:C487"/>
    <mergeCell ref="B476:C476"/>
    <mergeCell ref="B477:C477"/>
    <mergeCell ref="B478:C478"/>
    <mergeCell ref="B479:C479"/>
    <mergeCell ref="B480:C480"/>
    <mergeCell ref="B481:C481"/>
    <mergeCell ref="B470:C470"/>
    <mergeCell ref="B471:C471"/>
    <mergeCell ref="B472:C472"/>
    <mergeCell ref="B473:C473"/>
    <mergeCell ref="B474:C474"/>
    <mergeCell ref="B475:C475"/>
    <mergeCell ref="B464:C464"/>
    <mergeCell ref="B465:C465"/>
    <mergeCell ref="B466:C466"/>
    <mergeCell ref="B467:C467"/>
    <mergeCell ref="B468:C468"/>
    <mergeCell ref="B469:C469"/>
    <mergeCell ref="B458:C458"/>
    <mergeCell ref="B459:C459"/>
    <mergeCell ref="B460:C460"/>
    <mergeCell ref="B461:C461"/>
    <mergeCell ref="B462:C462"/>
    <mergeCell ref="B463:C463"/>
    <mergeCell ref="B452:C452"/>
    <mergeCell ref="B453:C453"/>
    <mergeCell ref="B454:C454"/>
    <mergeCell ref="B455:C455"/>
    <mergeCell ref="B456:C456"/>
    <mergeCell ref="B457:C457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34:C434"/>
    <mergeCell ref="B435:C435"/>
    <mergeCell ref="B436:C436"/>
    <mergeCell ref="B437:C437"/>
    <mergeCell ref="B438:C438"/>
    <mergeCell ref="B439:C439"/>
    <mergeCell ref="B428:C428"/>
    <mergeCell ref="B429:C429"/>
    <mergeCell ref="B430:C430"/>
    <mergeCell ref="B431:C431"/>
    <mergeCell ref="B432:C432"/>
    <mergeCell ref="B433:C433"/>
    <mergeCell ref="B422:C422"/>
    <mergeCell ref="B423:C423"/>
    <mergeCell ref="B424:C424"/>
    <mergeCell ref="B425:C425"/>
    <mergeCell ref="B426:C426"/>
    <mergeCell ref="B427:C427"/>
    <mergeCell ref="B416:C416"/>
    <mergeCell ref="B417:C417"/>
    <mergeCell ref="B418:C418"/>
    <mergeCell ref="B419:C419"/>
    <mergeCell ref="B420:C420"/>
    <mergeCell ref="B421:C421"/>
    <mergeCell ref="B382:C382"/>
    <mergeCell ref="B383:C383"/>
    <mergeCell ref="B384:C384"/>
    <mergeCell ref="B385:C385"/>
    <mergeCell ref="B410:C410"/>
    <mergeCell ref="B411:C411"/>
    <mergeCell ref="B412:C412"/>
    <mergeCell ref="B413:C413"/>
    <mergeCell ref="B414:C414"/>
    <mergeCell ref="B415:C415"/>
    <mergeCell ref="B404:C404"/>
    <mergeCell ref="B405:C405"/>
    <mergeCell ref="B406:C406"/>
    <mergeCell ref="B407:C407"/>
    <mergeCell ref="B408:C408"/>
    <mergeCell ref="B409:C409"/>
    <mergeCell ref="B398:C398"/>
    <mergeCell ref="B399:C399"/>
    <mergeCell ref="B400:C400"/>
    <mergeCell ref="B401:C401"/>
    <mergeCell ref="B402:C402"/>
    <mergeCell ref="B403:C403"/>
    <mergeCell ref="J564:M564"/>
    <mergeCell ref="B564:C564"/>
    <mergeCell ref="J400:M401"/>
    <mergeCell ref="J422:M422"/>
    <mergeCell ref="J423:M424"/>
    <mergeCell ref="B370:C370"/>
    <mergeCell ref="B371:C371"/>
    <mergeCell ref="B372:C372"/>
    <mergeCell ref="B373:C373"/>
    <mergeCell ref="B359:C359"/>
    <mergeCell ref="B360:C360"/>
    <mergeCell ref="B361:C361"/>
    <mergeCell ref="B362:C362"/>
    <mergeCell ref="B363:C363"/>
    <mergeCell ref="B369:C369"/>
    <mergeCell ref="B364:C364"/>
    <mergeCell ref="B365:C365"/>
    <mergeCell ref="B366:C366"/>
    <mergeCell ref="B367:C367"/>
    <mergeCell ref="J470:M470"/>
    <mergeCell ref="J464:M464"/>
    <mergeCell ref="J465:M466"/>
    <mergeCell ref="J467:M468"/>
    <mergeCell ref="J456:M456"/>
    <mergeCell ref="J457:M457"/>
    <mergeCell ref="B392:C392"/>
    <mergeCell ref="B393:C393"/>
    <mergeCell ref="B394:C394"/>
    <mergeCell ref="B395:C395"/>
    <mergeCell ref="B396:C396"/>
    <mergeCell ref="B397:C397"/>
    <mergeCell ref="B386:C386"/>
    <mergeCell ref="R564:T564"/>
    <mergeCell ref="R506:T506"/>
    <mergeCell ref="R505:T505"/>
    <mergeCell ref="R500:T500"/>
    <mergeCell ref="R498:T498"/>
    <mergeCell ref="B352:C352"/>
    <mergeCell ref="B353:C353"/>
    <mergeCell ref="B354:C354"/>
    <mergeCell ref="U564:V564"/>
    <mergeCell ref="J565:M565"/>
    <mergeCell ref="P565:Q565"/>
    <mergeCell ref="R565:T565"/>
    <mergeCell ref="U565:V565"/>
    <mergeCell ref="B565:C565"/>
    <mergeCell ref="U524:V524"/>
    <mergeCell ref="J479:M479"/>
    <mergeCell ref="J480:M480"/>
    <mergeCell ref="J481:M481"/>
    <mergeCell ref="J482:M482"/>
    <mergeCell ref="J471:M471"/>
    <mergeCell ref="J472:M472"/>
    <mergeCell ref="J473:M473"/>
    <mergeCell ref="J474:M474"/>
    <mergeCell ref="J475:M475"/>
    <mergeCell ref="J476:M476"/>
    <mergeCell ref="J463:M463"/>
    <mergeCell ref="J469:M469"/>
    <mergeCell ref="B374:C374"/>
    <mergeCell ref="B375:C375"/>
    <mergeCell ref="B376:C376"/>
    <mergeCell ref="B377:C377"/>
    <mergeCell ref="B378:C378"/>
    <mergeCell ref="P566:Q566"/>
    <mergeCell ref="B566:C566"/>
    <mergeCell ref="P496:Q496"/>
    <mergeCell ref="P494:Q494"/>
    <mergeCell ref="P492:Q492"/>
    <mergeCell ref="B318:C318"/>
    <mergeCell ref="B319:C319"/>
    <mergeCell ref="R566:T566"/>
    <mergeCell ref="U566:V566"/>
    <mergeCell ref="J567:M567"/>
    <mergeCell ref="P567:Q567"/>
    <mergeCell ref="R567:T567"/>
    <mergeCell ref="U567:V567"/>
    <mergeCell ref="B567:C567"/>
    <mergeCell ref="U529:V529"/>
    <mergeCell ref="J493:M493"/>
    <mergeCell ref="J494:M494"/>
    <mergeCell ref="J489:M489"/>
    <mergeCell ref="J490:M490"/>
    <mergeCell ref="J483:M483"/>
    <mergeCell ref="J487:M487"/>
    <mergeCell ref="J488:M488"/>
    <mergeCell ref="J484:M484"/>
    <mergeCell ref="J485:M485"/>
    <mergeCell ref="J486:M486"/>
    <mergeCell ref="J477:M477"/>
    <mergeCell ref="J478:M478"/>
    <mergeCell ref="B355:C355"/>
    <mergeCell ref="B356:C356"/>
    <mergeCell ref="B357:C357"/>
    <mergeCell ref="B358:C358"/>
    <mergeCell ref="P564:Q564"/>
    <mergeCell ref="P568:Q568"/>
    <mergeCell ref="B568:C568"/>
    <mergeCell ref="P506:Q506"/>
    <mergeCell ref="P500:Q500"/>
    <mergeCell ref="P498:Q498"/>
    <mergeCell ref="B311:C311"/>
    <mergeCell ref="B312:C312"/>
    <mergeCell ref="B313:C313"/>
    <mergeCell ref="R568:T568"/>
    <mergeCell ref="U568:V568"/>
    <mergeCell ref="J569:M569"/>
    <mergeCell ref="P569:Q569"/>
    <mergeCell ref="R569:T569"/>
    <mergeCell ref="U569:V569"/>
    <mergeCell ref="B569:C569"/>
    <mergeCell ref="J512:M512"/>
    <mergeCell ref="J507:M507"/>
    <mergeCell ref="J508:M508"/>
    <mergeCell ref="J509:M509"/>
    <mergeCell ref="J502:M502"/>
    <mergeCell ref="J495:M495"/>
    <mergeCell ref="J496:M496"/>
    <mergeCell ref="J497:M497"/>
    <mergeCell ref="J498:M498"/>
    <mergeCell ref="J499:M499"/>
    <mergeCell ref="J491:M491"/>
    <mergeCell ref="J492:M492"/>
    <mergeCell ref="B348:C348"/>
    <mergeCell ref="B349:C349"/>
    <mergeCell ref="B350:C350"/>
    <mergeCell ref="B351:C351"/>
    <mergeCell ref="J566:M566"/>
    <mergeCell ref="P570:Q570"/>
    <mergeCell ref="R570:T570"/>
    <mergeCell ref="B570:C570"/>
    <mergeCell ref="R517:T517"/>
    <mergeCell ref="R512:T512"/>
    <mergeCell ref="R511:T511"/>
    <mergeCell ref="B304:C304"/>
    <mergeCell ref="B305:C305"/>
    <mergeCell ref="B306:C306"/>
    <mergeCell ref="B307:C307"/>
    <mergeCell ref="U570:V570"/>
    <mergeCell ref="J571:M571"/>
    <mergeCell ref="P571:Q571"/>
    <mergeCell ref="R571:T571"/>
    <mergeCell ref="U571:V571"/>
    <mergeCell ref="B571:C571"/>
    <mergeCell ref="J521:M521"/>
    <mergeCell ref="J522:M522"/>
    <mergeCell ref="J523:M523"/>
    <mergeCell ref="J524:M524"/>
    <mergeCell ref="J513:M513"/>
    <mergeCell ref="J514:M514"/>
    <mergeCell ref="J515:M515"/>
    <mergeCell ref="J516:M516"/>
    <mergeCell ref="J517:M517"/>
    <mergeCell ref="J518:M518"/>
    <mergeCell ref="J510:M510"/>
    <mergeCell ref="J511:M511"/>
    <mergeCell ref="B314:C314"/>
    <mergeCell ref="B315:C315"/>
    <mergeCell ref="B316:C316"/>
    <mergeCell ref="B317:C317"/>
    <mergeCell ref="B303:C303"/>
    <mergeCell ref="B293:C293"/>
    <mergeCell ref="B294:C294"/>
    <mergeCell ref="B295:C295"/>
    <mergeCell ref="B296:C296"/>
    <mergeCell ref="B297:C297"/>
    <mergeCell ref="J572:M572"/>
    <mergeCell ref="B572:C572"/>
    <mergeCell ref="J505:M505"/>
    <mergeCell ref="J506:M506"/>
    <mergeCell ref="J398:M399"/>
    <mergeCell ref="B287:C287"/>
    <mergeCell ref="B288:C288"/>
    <mergeCell ref="B289:C289"/>
    <mergeCell ref="B290:C290"/>
    <mergeCell ref="B291:C291"/>
    <mergeCell ref="B292:C292"/>
    <mergeCell ref="J532:M532"/>
    <mergeCell ref="J533:M533"/>
    <mergeCell ref="J525:M525"/>
    <mergeCell ref="J526:M526"/>
    <mergeCell ref="J527:M527"/>
    <mergeCell ref="J528:M528"/>
    <mergeCell ref="J529:M529"/>
    <mergeCell ref="J530:M530"/>
    <mergeCell ref="J519:M519"/>
    <mergeCell ref="J520:M520"/>
    <mergeCell ref="B308:C308"/>
    <mergeCell ref="B309:C309"/>
    <mergeCell ref="B310:C310"/>
    <mergeCell ref="J570:M570"/>
    <mergeCell ref="J568:M568"/>
    <mergeCell ref="J573:M573"/>
    <mergeCell ref="P573:Q573"/>
    <mergeCell ref="R573:T573"/>
    <mergeCell ref="U573:V573"/>
    <mergeCell ref="B573:C573"/>
    <mergeCell ref="B284:C284"/>
    <mergeCell ref="J574:M575"/>
    <mergeCell ref="P574:Q574"/>
    <mergeCell ref="R574:T574"/>
    <mergeCell ref="U574:V574"/>
    <mergeCell ref="J576:M576"/>
    <mergeCell ref="P576:Q576"/>
    <mergeCell ref="R576:T576"/>
    <mergeCell ref="U576:V576"/>
    <mergeCell ref="B574:C574"/>
    <mergeCell ref="R300:T300"/>
    <mergeCell ref="U300:V300"/>
    <mergeCell ref="P294:Q294"/>
    <mergeCell ref="R294:T294"/>
    <mergeCell ref="U294:V294"/>
    <mergeCell ref="P288:Q288"/>
    <mergeCell ref="R288:T288"/>
    <mergeCell ref="U288:V288"/>
    <mergeCell ref="J421:M421"/>
    <mergeCell ref="J538:M538"/>
    <mergeCell ref="J537:M537"/>
    <mergeCell ref="J531:M531"/>
    <mergeCell ref="B298:C298"/>
    <mergeCell ref="B299:C299"/>
    <mergeCell ref="B300:C300"/>
    <mergeCell ref="B301:C301"/>
    <mergeCell ref="B302:C302"/>
    <mergeCell ref="R577:T577"/>
    <mergeCell ref="B575:C575"/>
    <mergeCell ref="B576:C576"/>
    <mergeCell ref="B577:C577"/>
    <mergeCell ref="R518:T518"/>
    <mergeCell ref="B277:C277"/>
    <mergeCell ref="B278:C278"/>
    <mergeCell ref="B279:C279"/>
    <mergeCell ref="B280:C280"/>
    <mergeCell ref="U577:V577"/>
    <mergeCell ref="J578:M578"/>
    <mergeCell ref="P578:Q578"/>
    <mergeCell ref="R578:T578"/>
    <mergeCell ref="U578:V578"/>
    <mergeCell ref="B578:C578"/>
    <mergeCell ref="R324:T324"/>
    <mergeCell ref="U324:V324"/>
    <mergeCell ref="P318:Q318"/>
    <mergeCell ref="R318:T318"/>
    <mergeCell ref="U318:V318"/>
    <mergeCell ref="P312:Q312"/>
    <mergeCell ref="R312:T312"/>
    <mergeCell ref="U312:V312"/>
    <mergeCell ref="P306:Q306"/>
    <mergeCell ref="R306:T306"/>
    <mergeCell ref="U306:V306"/>
    <mergeCell ref="P300:Q300"/>
    <mergeCell ref="B285:C285"/>
    <mergeCell ref="B286:C286"/>
    <mergeCell ref="P572:Q572"/>
    <mergeCell ref="R572:T572"/>
    <mergeCell ref="U572:V572"/>
    <mergeCell ref="J579:M580"/>
    <mergeCell ref="B579:C579"/>
    <mergeCell ref="B580:C580"/>
    <mergeCell ref="J503:M503"/>
    <mergeCell ref="J504:M504"/>
    <mergeCell ref="B270:C270"/>
    <mergeCell ref="B271:C271"/>
    <mergeCell ref="P579:Q579"/>
    <mergeCell ref="R579:T579"/>
    <mergeCell ref="U579:V579"/>
    <mergeCell ref="J581:M581"/>
    <mergeCell ref="P581:Q581"/>
    <mergeCell ref="R581:T581"/>
    <mergeCell ref="U581:V581"/>
    <mergeCell ref="B581:C581"/>
    <mergeCell ref="R348:T348"/>
    <mergeCell ref="U348:V348"/>
    <mergeCell ref="P342:Q342"/>
    <mergeCell ref="R342:T342"/>
    <mergeCell ref="U342:V342"/>
    <mergeCell ref="P336:Q336"/>
    <mergeCell ref="R336:T336"/>
    <mergeCell ref="U336:V336"/>
    <mergeCell ref="P330:Q330"/>
    <mergeCell ref="R330:T330"/>
    <mergeCell ref="U330:V330"/>
    <mergeCell ref="P324:Q324"/>
    <mergeCell ref="B281:C281"/>
    <mergeCell ref="B282:C282"/>
    <mergeCell ref="B283:C283"/>
    <mergeCell ref="J577:M577"/>
    <mergeCell ref="P577:Q577"/>
    <mergeCell ref="R582:T582"/>
    <mergeCell ref="B582:C582"/>
    <mergeCell ref="B583:C583"/>
    <mergeCell ref="R524:T524"/>
    <mergeCell ref="R523:T523"/>
    <mergeCell ref="B262:C262"/>
    <mergeCell ref="B263:C263"/>
    <mergeCell ref="B264:C264"/>
    <mergeCell ref="B265:C265"/>
    <mergeCell ref="B266:C266"/>
    <mergeCell ref="U582:V582"/>
    <mergeCell ref="U536:V536"/>
    <mergeCell ref="U535:V535"/>
    <mergeCell ref="U530:V530"/>
    <mergeCell ref="R529:T529"/>
    <mergeCell ref="U413:V413"/>
    <mergeCell ref="U407:V407"/>
    <mergeCell ref="U400:V400"/>
    <mergeCell ref="U388:V388"/>
    <mergeCell ref="U377:V377"/>
    <mergeCell ref="U366:V366"/>
    <mergeCell ref="R360:T360"/>
    <mergeCell ref="U360:V360"/>
    <mergeCell ref="P354:Q354"/>
    <mergeCell ref="R354:T354"/>
    <mergeCell ref="U354:V354"/>
    <mergeCell ref="P348:Q348"/>
    <mergeCell ref="B272:C272"/>
    <mergeCell ref="B273:C273"/>
    <mergeCell ref="B274:C274"/>
    <mergeCell ref="B275:C275"/>
    <mergeCell ref="B276:C276"/>
    <mergeCell ref="P584:Q584"/>
    <mergeCell ref="B584:C584"/>
    <mergeCell ref="P524:Q524"/>
    <mergeCell ref="P518:Q518"/>
    <mergeCell ref="P512:Q512"/>
    <mergeCell ref="B253:C253"/>
    <mergeCell ref="B254:C254"/>
    <mergeCell ref="B255:C255"/>
    <mergeCell ref="B256:C256"/>
    <mergeCell ref="B257:C257"/>
    <mergeCell ref="R584:T584"/>
    <mergeCell ref="R536:T536"/>
    <mergeCell ref="R535:T535"/>
    <mergeCell ref="P530:Q530"/>
    <mergeCell ref="R530:T530"/>
    <mergeCell ref="R413:T413"/>
    <mergeCell ref="P407:Q407"/>
    <mergeCell ref="R407:T407"/>
    <mergeCell ref="P400:Q400"/>
    <mergeCell ref="R400:T400"/>
    <mergeCell ref="P388:Q388"/>
    <mergeCell ref="R388:T388"/>
    <mergeCell ref="P377:Q377"/>
    <mergeCell ref="R377:T377"/>
    <mergeCell ref="P366:Q366"/>
    <mergeCell ref="R366:T366"/>
    <mergeCell ref="P360:Q360"/>
    <mergeCell ref="B267:C267"/>
    <mergeCell ref="B268:C268"/>
    <mergeCell ref="B269:C269"/>
    <mergeCell ref="J582:M583"/>
    <mergeCell ref="P582:Q582"/>
    <mergeCell ref="J586:M586"/>
    <mergeCell ref="P586:Q586"/>
    <mergeCell ref="R586:T586"/>
    <mergeCell ref="U586:V586"/>
    <mergeCell ref="P536:Q536"/>
    <mergeCell ref="B244:C244"/>
    <mergeCell ref="B245:C245"/>
    <mergeCell ref="B246:C246"/>
    <mergeCell ref="B247:C247"/>
    <mergeCell ref="B248:C248"/>
    <mergeCell ref="J587:M587"/>
    <mergeCell ref="J544:M544"/>
    <mergeCell ref="J548:M548"/>
    <mergeCell ref="J500:M500"/>
    <mergeCell ref="J501:M501"/>
    <mergeCell ref="R442:T442"/>
    <mergeCell ref="U442:V442"/>
    <mergeCell ref="P436:Q436"/>
    <mergeCell ref="R436:T436"/>
    <mergeCell ref="U436:V436"/>
    <mergeCell ref="P426:Q426"/>
    <mergeCell ref="R426:T426"/>
    <mergeCell ref="U426:V426"/>
    <mergeCell ref="P419:Q419"/>
    <mergeCell ref="R419:T419"/>
    <mergeCell ref="U419:V419"/>
    <mergeCell ref="P413:Q413"/>
    <mergeCell ref="B258:C258"/>
    <mergeCell ref="B259:C259"/>
    <mergeCell ref="B260:C260"/>
    <mergeCell ref="B261:C261"/>
    <mergeCell ref="J584:M585"/>
    <mergeCell ref="J588:M588"/>
    <mergeCell ref="P588:Q588"/>
    <mergeCell ref="R588:T588"/>
    <mergeCell ref="U588:V588"/>
    <mergeCell ref="U541:V541"/>
    <mergeCell ref="B240:C240"/>
    <mergeCell ref="B241:C241"/>
    <mergeCell ref="J589:M589"/>
    <mergeCell ref="P589:Q589"/>
    <mergeCell ref="R589:T589"/>
    <mergeCell ref="U589:V589"/>
    <mergeCell ref="P542:Q542"/>
    <mergeCell ref="R542:T542"/>
    <mergeCell ref="U542:V542"/>
    <mergeCell ref="R541:T541"/>
    <mergeCell ref="R470:T470"/>
    <mergeCell ref="U470:V470"/>
    <mergeCell ref="P462:Q462"/>
    <mergeCell ref="R462:T462"/>
    <mergeCell ref="U462:V462"/>
    <mergeCell ref="P455:Q455"/>
    <mergeCell ref="R455:T455"/>
    <mergeCell ref="U455:V455"/>
    <mergeCell ref="P449:Q449"/>
    <mergeCell ref="R449:T449"/>
    <mergeCell ref="U449:V449"/>
    <mergeCell ref="P442:Q442"/>
    <mergeCell ref="B249:C249"/>
    <mergeCell ref="B250:C250"/>
    <mergeCell ref="B251:C251"/>
    <mergeCell ref="B252:C252"/>
    <mergeCell ref="U584:V584"/>
    <mergeCell ref="B237:C237"/>
    <mergeCell ref="B238:C238"/>
    <mergeCell ref="B239:C239"/>
    <mergeCell ref="U591:V591"/>
    <mergeCell ref="B233:C233"/>
    <mergeCell ref="B234:C234"/>
    <mergeCell ref="B235:C235"/>
    <mergeCell ref="B236:C236"/>
    <mergeCell ref="R548:T548"/>
    <mergeCell ref="U548:V548"/>
    <mergeCell ref="Q593:S593"/>
    <mergeCell ref="U593:V593"/>
    <mergeCell ref="B230:C230"/>
    <mergeCell ref="B231:C231"/>
    <mergeCell ref="B232:C232"/>
    <mergeCell ref="B226:C226"/>
    <mergeCell ref="B227:C227"/>
    <mergeCell ref="B228:C228"/>
    <mergeCell ref="B229:C229"/>
    <mergeCell ref="P548:Q548"/>
    <mergeCell ref="U500:V500"/>
    <mergeCell ref="R494:T494"/>
    <mergeCell ref="U494:V494"/>
    <mergeCell ref="R488:T488"/>
    <mergeCell ref="U488:V488"/>
    <mergeCell ref="P482:Q482"/>
    <mergeCell ref="R482:T482"/>
    <mergeCell ref="B242:C242"/>
    <mergeCell ref="B243:C243"/>
    <mergeCell ref="P587:Q587"/>
    <mergeCell ref="R587:T587"/>
    <mergeCell ref="U587:V587"/>
    <mergeCell ref="X548:Z548"/>
    <mergeCell ref="U550:V550"/>
    <mergeCell ref="X550:Z550"/>
    <mergeCell ref="P546:Q546"/>
    <mergeCell ref="R546:T546"/>
    <mergeCell ref="U546:V546"/>
    <mergeCell ref="X546:Z546"/>
    <mergeCell ref="P547:Q547"/>
    <mergeCell ref="R547:T547"/>
    <mergeCell ref="U547:V547"/>
    <mergeCell ref="X547:Z547"/>
    <mergeCell ref="P544:Q544"/>
    <mergeCell ref="R544:T544"/>
    <mergeCell ref="U544:V544"/>
    <mergeCell ref="X544:Z544"/>
    <mergeCell ref="P545:Q545"/>
    <mergeCell ref="R545:T545"/>
    <mergeCell ref="U545:V545"/>
    <mergeCell ref="X545:Z545"/>
    <mergeCell ref="X542:Z542"/>
    <mergeCell ref="P543:Q543"/>
    <mergeCell ref="R543:T543"/>
    <mergeCell ref="U543:V543"/>
    <mergeCell ref="X543:Z543"/>
    <mergeCell ref="P540:Q540"/>
    <mergeCell ref="R540:T540"/>
    <mergeCell ref="U540:V540"/>
    <mergeCell ref="X540:Z540"/>
    <mergeCell ref="P541:Q541"/>
    <mergeCell ref="X541:Z541"/>
    <mergeCell ref="P538:Q538"/>
    <mergeCell ref="R538:T538"/>
    <mergeCell ref="U538:V538"/>
    <mergeCell ref="X538:Z538"/>
    <mergeCell ref="P539:Q539"/>
    <mergeCell ref="R539:T539"/>
    <mergeCell ref="U539:V539"/>
    <mergeCell ref="X539:Z539"/>
    <mergeCell ref="X536:Z536"/>
    <mergeCell ref="P537:Q537"/>
    <mergeCell ref="R537:T537"/>
    <mergeCell ref="U537:V537"/>
    <mergeCell ref="X537:Z537"/>
    <mergeCell ref="P534:Q534"/>
    <mergeCell ref="R534:T534"/>
    <mergeCell ref="U534:V534"/>
    <mergeCell ref="X534:Z534"/>
    <mergeCell ref="P535:Q535"/>
    <mergeCell ref="X535:Z535"/>
    <mergeCell ref="P532:Q532"/>
    <mergeCell ref="R532:T532"/>
    <mergeCell ref="U532:V532"/>
    <mergeCell ref="X532:Z532"/>
    <mergeCell ref="P533:Q533"/>
    <mergeCell ref="R533:T533"/>
    <mergeCell ref="U533:V533"/>
    <mergeCell ref="X533:Z533"/>
    <mergeCell ref="X530:Z530"/>
    <mergeCell ref="P531:Q531"/>
    <mergeCell ref="R531:T531"/>
    <mergeCell ref="U531:V531"/>
    <mergeCell ref="X531:Z531"/>
    <mergeCell ref="P528:Q528"/>
    <mergeCell ref="R528:T528"/>
    <mergeCell ref="U528:V528"/>
    <mergeCell ref="X528:Z528"/>
    <mergeCell ref="P529:Q529"/>
    <mergeCell ref="X529:Z529"/>
    <mergeCell ref="P526:Q526"/>
    <mergeCell ref="R526:T526"/>
    <mergeCell ref="U526:V526"/>
    <mergeCell ref="X526:Z526"/>
    <mergeCell ref="P527:Q527"/>
    <mergeCell ref="R527:T527"/>
    <mergeCell ref="U527:V527"/>
    <mergeCell ref="X527:Z527"/>
    <mergeCell ref="X524:Z524"/>
    <mergeCell ref="P525:Q525"/>
    <mergeCell ref="R525:T525"/>
    <mergeCell ref="U525:V525"/>
    <mergeCell ref="X525:Z525"/>
    <mergeCell ref="P522:Q522"/>
    <mergeCell ref="R522:T522"/>
    <mergeCell ref="U522:V522"/>
    <mergeCell ref="X522:Z522"/>
    <mergeCell ref="P523:Q523"/>
    <mergeCell ref="X523:Z523"/>
    <mergeCell ref="P520:Q520"/>
    <mergeCell ref="R520:T520"/>
    <mergeCell ref="U520:V520"/>
    <mergeCell ref="X520:Z520"/>
    <mergeCell ref="P521:Q521"/>
    <mergeCell ref="R521:T521"/>
    <mergeCell ref="U521:V521"/>
    <mergeCell ref="X521:Z521"/>
    <mergeCell ref="X518:Z518"/>
    <mergeCell ref="P519:Q519"/>
    <mergeCell ref="R519:T519"/>
    <mergeCell ref="U519:V519"/>
    <mergeCell ref="X519:Z519"/>
    <mergeCell ref="P516:Q516"/>
    <mergeCell ref="R516:T516"/>
    <mergeCell ref="U516:V516"/>
    <mergeCell ref="X516:Z516"/>
    <mergeCell ref="P517:Q517"/>
    <mergeCell ref="X517:Z517"/>
    <mergeCell ref="P514:Q514"/>
    <mergeCell ref="R514:T514"/>
    <mergeCell ref="U514:V514"/>
    <mergeCell ref="X514:Z514"/>
    <mergeCell ref="P515:Q515"/>
    <mergeCell ref="R515:T515"/>
    <mergeCell ref="U515:V515"/>
    <mergeCell ref="X515:Z515"/>
    <mergeCell ref="X512:Z512"/>
    <mergeCell ref="P513:Q513"/>
    <mergeCell ref="R513:T513"/>
    <mergeCell ref="U513:V513"/>
    <mergeCell ref="X513:Z513"/>
    <mergeCell ref="P510:Q510"/>
    <mergeCell ref="R510:T510"/>
    <mergeCell ref="U510:V510"/>
    <mergeCell ref="X510:Z510"/>
    <mergeCell ref="P511:Q511"/>
    <mergeCell ref="X511:Z511"/>
    <mergeCell ref="P508:Q508"/>
    <mergeCell ref="R508:T508"/>
    <mergeCell ref="U508:V508"/>
    <mergeCell ref="X508:Z508"/>
    <mergeCell ref="P509:Q509"/>
    <mergeCell ref="R509:T509"/>
    <mergeCell ref="U509:V509"/>
    <mergeCell ref="X509:Z509"/>
    <mergeCell ref="X506:Z506"/>
    <mergeCell ref="P507:Q507"/>
    <mergeCell ref="R507:T507"/>
    <mergeCell ref="U507:V507"/>
    <mergeCell ref="X507:Z507"/>
    <mergeCell ref="P504:Q504"/>
    <mergeCell ref="R504:T504"/>
    <mergeCell ref="U504:V504"/>
    <mergeCell ref="X504:Z504"/>
    <mergeCell ref="P505:Q505"/>
    <mergeCell ref="X505:Z505"/>
    <mergeCell ref="P502:Q502"/>
    <mergeCell ref="R502:T502"/>
    <mergeCell ref="U502:V502"/>
    <mergeCell ref="X502:Z502"/>
    <mergeCell ref="P503:Q503"/>
    <mergeCell ref="R503:T503"/>
    <mergeCell ref="U503:V503"/>
    <mergeCell ref="X503:Z503"/>
    <mergeCell ref="U506:V506"/>
    <mergeCell ref="U505:V505"/>
    <mergeCell ref="X500:Z500"/>
    <mergeCell ref="P501:Q501"/>
    <mergeCell ref="R501:T501"/>
    <mergeCell ref="U501:V501"/>
    <mergeCell ref="X501:Z501"/>
    <mergeCell ref="U498:V498"/>
    <mergeCell ref="X498:Z498"/>
    <mergeCell ref="P499:Q499"/>
    <mergeCell ref="R499:T499"/>
    <mergeCell ref="U499:V499"/>
    <mergeCell ref="X499:Z499"/>
    <mergeCell ref="R496:T496"/>
    <mergeCell ref="U496:V496"/>
    <mergeCell ref="X496:Z496"/>
    <mergeCell ref="P497:Q497"/>
    <mergeCell ref="R497:T497"/>
    <mergeCell ref="U497:V497"/>
    <mergeCell ref="X497:Z497"/>
    <mergeCell ref="X494:Z494"/>
    <mergeCell ref="P495:Q495"/>
    <mergeCell ref="R495:T495"/>
    <mergeCell ref="U495:V495"/>
    <mergeCell ref="X495:Z495"/>
    <mergeCell ref="R492:T492"/>
    <mergeCell ref="U492:V492"/>
    <mergeCell ref="X492:Z492"/>
    <mergeCell ref="P493:Q493"/>
    <mergeCell ref="R493:T493"/>
    <mergeCell ref="U493:V493"/>
    <mergeCell ref="X493:Z493"/>
    <mergeCell ref="R490:T490"/>
    <mergeCell ref="U490:V490"/>
    <mergeCell ref="X490:Z490"/>
    <mergeCell ref="P491:Q491"/>
    <mergeCell ref="R491:T491"/>
    <mergeCell ref="U491:V491"/>
    <mergeCell ref="X491:Z491"/>
    <mergeCell ref="X488:Z488"/>
    <mergeCell ref="P489:Q489"/>
    <mergeCell ref="R489:T489"/>
    <mergeCell ref="U489:V489"/>
    <mergeCell ref="X489:Z489"/>
    <mergeCell ref="P486:Q486"/>
    <mergeCell ref="R486:T486"/>
    <mergeCell ref="U486:V486"/>
    <mergeCell ref="X486:Z486"/>
    <mergeCell ref="P487:Q487"/>
    <mergeCell ref="R487:T487"/>
    <mergeCell ref="U487:V487"/>
    <mergeCell ref="X487:Z487"/>
    <mergeCell ref="P484:Q484"/>
    <mergeCell ref="R484:T484"/>
    <mergeCell ref="U484:V484"/>
    <mergeCell ref="X484:Z484"/>
    <mergeCell ref="P485:Q485"/>
    <mergeCell ref="R485:T485"/>
    <mergeCell ref="U485:V485"/>
    <mergeCell ref="X485:Z485"/>
    <mergeCell ref="X482:Z482"/>
    <mergeCell ref="P483:Q483"/>
    <mergeCell ref="R483:T483"/>
    <mergeCell ref="U483:V483"/>
    <mergeCell ref="X483:Z483"/>
    <mergeCell ref="P480:Q480"/>
    <mergeCell ref="R480:T480"/>
    <mergeCell ref="U480:V480"/>
    <mergeCell ref="X480:Z480"/>
    <mergeCell ref="P481:Q481"/>
    <mergeCell ref="R481:T481"/>
    <mergeCell ref="U481:V481"/>
    <mergeCell ref="X481:Z481"/>
    <mergeCell ref="P478:Q478"/>
    <mergeCell ref="R478:T478"/>
    <mergeCell ref="U478:V478"/>
    <mergeCell ref="X478:Z478"/>
    <mergeCell ref="P479:Q479"/>
    <mergeCell ref="R479:T479"/>
    <mergeCell ref="U479:V479"/>
    <mergeCell ref="X479:Z479"/>
    <mergeCell ref="U482:V482"/>
    <mergeCell ref="X476:Z476"/>
    <mergeCell ref="P477:Q477"/>
    <mergeCell ref="R477:T477"/>
    <mergeCell ref="U477:V477"/>
    <mergeCell ref="X477:Z477"/>
    <mergeCell ref="P474:Q474"/>
    <mergeCell ref="R474:T474"/>
    <mergeCell ref="U474:V474"/>
    <mergeCell ref="X474:Z474"/>
    <mergeCell ref="P475:Q475"/>
    <mergeCell ref="R475:T475"/>
    <mergeCell ref="U475:V475"/>
    <mergeCell ref="X475:Z475"/>
    <mergeCell ref="P472:Q472"/>
    <mergeCell ref="R472:T472"/>
    <mergeCell ref="U472:V472"/>
    <mergeCell ref="X472:Z472"/>
    <mergeCell ref="P473:Q473"/>
    <mergeCell ref="R473:T473"/>
    <mergeCell ref="U473:V473"/>
    <mergeCell ref="X473:Z473"/>
    <mergeCell ref="P476:Q476"/>
    <mergeCell ref="R476:T476"/>
    <mergeCell ref="U476:V476"/>
    <mergeCell ref="X470:Z470"/>
    <mergeCell ref="P471:Q471"/>
    <mergeCell ref="R471:T471"/>
    <mergeCell ref="U471:V471"/>
    <mergeCell ref="X471:Z471"/>
    <mergeCell ref="P467:Q467"/>
    <mergeCell ref="R467:T467"/>
    <mergeCell ref="U467:V467"/>
    <mergeCell ref="X467:Z467"/>
    <mergeCell ref="P469:Q469"/>
    <mergeCell ref="R469:T469"/>
    <mergeCell ref="U469:V469"/>
    <mergeCell ref="X469:Z469"/>
    <mergeCell ref="P464:Q464"/>
    <mergeCell ref="R464:T464"/>
    <mergeCell ref="U464:V464"/>
    <mergeCell ref="X464:Z464"/>
    <mergeCell ref="P465:Q465"/>
    <mergeCell ref="R465:T465"/>
    <mergeCell ref="U465:V465"/>
    <mergeCell ref="X465:Z465"/>
    <mergeCell ref="P470:Q470"/>
    <mergeCell ref="X462:Z462"/>
    <mergeCell ref="P463:Q463"/>
    <mergeCell ref="R463:T463"/>
    <mergeCell ref="U463:V463"/>
    <mergeCell ref="X463:Z463"/>
    <mergeCell ref="P459:Q459"/>
    <mergeCell ref="R459:T459"/>
    <mergeCell ref="U459:V459"/>
    <mergeCell ref="X459:Z459"/>
    <mergeCell ref="P461:Q461"/>
    <mergeCell ref="R461:T461"/>
    <mergeCell ref="U461:V461"/>
    <mergeCell ref="X461:Z461"/>
    <mergeCell ref="P457:Q457"/>
    <mergeCell ref="R457:T457"/>
    <mergeCell ref="U457:V457"/>
    <mergeCell ref="X457:Z457"/>
    <mergeCell ref="P458:Q458"/>
    <mergeCell ref="R458:T458"/>
    <mergeCell ref="U458:V458"/>
    <mergeCell ref="X458:Z458"/>
    <mergeCell ref="X455:Z455"/>
    <mergeCell ref="P456:Q456"/>
    <mergeCell ref="R456:T456"/>
    <mergeCell ref="U456:V456"/>
    <mergeCell ref="X456:Z456"/>
    <mergeCell ref="P453:Q453"/>
    <mergeCell ref="R453:T453"/>
    <mergeCell ref="U453:V453"/>
    <mergeCell ref="X453:Z453"/>
    <mergeCell ref="P454:Q454"/>
    <mergeCell ref="R454:T454"/>
    <mergeCell ref="U454:V454"/>
    <mergeCell ref="X454:Z454"/>
    <mergeCell ref="P451:Q451"/>
    <mergeCell ref="R451:T451"/>
    <mergeCell ref="U451:V451"/>
    <mergeCell ref="X451:Z451"/>
    <mergeCell ref="P452:Q452"/>
    <mergeCell ref="R452:T452"/>
    <mergeCell ref="U452:V452"/>
    <mergeCell ref="X452:Z452"/>
    <mergeCell ref="X449:Z449"/>
    <mergeCell ref="P450:Q450"/>
    <mergeCell ref="R450:T450"/>
    <mergeCell ref="U450:V450"/>
    <mergeCell ref="X450:Z450"/>
    <mergeCell ref="P447:Q447"/>
    <mergeCell ref="R447:T447"/>
    <mergeCell ref="U447:V447"/>
    <mergeCell ref="X447:Z447"/>
    <mergeCell ref="P448:Q448"/>
    <mergeCell ref="R448:T448"/>
    <mergeCell ref="U448:V448"/>
    <mergeCell ref="X448:Z448"/>
    <mergeCell ref="P445:Q445"/>
    <mergeCell ref="R445:T445"/>
    <mergeCell ref="U445:V445"/>
    <mergeCell ref="X445:Z445"/>
    <mergeCell ref="P446:Q446"/>
    <mergeCell ref="R446:T446"/>
    <mergeCell ref="U446:V446"/>
    <mergeCell ref="X446:Z446"/>
    <mergeCell ref="X442:Z442"/>
    <mergeCell ref="P444:Q444"/>
    <mergeCell ref="R444:T444"/>
    <mergeCell ref="U444:V444"/>
    <mergeCell ref="X444:Z444"/>
    <mergeCell ref="P440:Q440"/>
    <mergeCell ref="R440:T440"/>
    <mergeCell ref="U440:V440"/>
    <mergeCell ref="X440:Z440"/>
    <mergeCell ref="P441:Q441"/>
    <mergeCell ref="R441:T441"/>
    <mergeCell ref="U441:V441"/>
    <mergeCell ref="X441:Z441"/>
    <mergeCell ref="P438:Q438"/>
    <mergeCell ref="R438:T438"/>
    <mergeCell ref="U438:V438"/>
    <mergeCell ref="X438:Z438"/>
    <mergeCell ref="P439:Q439"/>
    <mergeCell ref="R439:T439"/>
    <mergeCell ref="U439:V439"/>
    <mergeCell ref="X439:Z439"/>
    <mergeCell ref="X436:Z436"/>
    <mergeCell ref="P437:Q437"/>
    <mergeCell ref="R437:T437"/>
    <mergeCell ref="U437:V437"/>
    <mergeCell ref="X437:Z437"/>
    <mergeCell ref="P433:Q433"/>
    <mergeCell ref="R433:T433"/>
    <mergeCell ref="U433:V433"/>
    <mergeCell ref="X433:Z433"/>
    <mergeCell ref="P435:Q435"/>
    <mergeCell ref="R435:T435"/>
    <mergeCell ref="U435:V435"/>
    <mergeCell ref="X435:Z435"/>
    <mergeCell ref="P430:Q430"/>
    <mergeCell ref="R430:T430"/>
    <mergeCell ref="U430:V430"/>
    <mergeCell ref="X430:Z430"/>
    <mergeCell ref="P431:Q431"/>
    <mergeCell ref="R431:T431"/>
    <mergeCell ref="U431:V431"/>
    <mergeCell ref="X431:Z431"/>
    <mergeCell ref="X426:Z426"/>
    <mergeCell ref="P428:Q428"/>
    <mergeCell ref="R428:T428"/>
    <mergeCell ref="U428:V428"/>
    <mergeCell ref="X428:Z428"/>
    <mergeCell ref="P423:Q423"/>
    <mergeCell ref="R423:T423"/>
    <mergeCell ref="U423:V423"/>
    <mergeCell ref="X423:Z423"/>
    <mergeCell ref="P425:Q425"/>
    <mergeCell ref="R425:T425"/>
    <mergeCell ref="U425:V425"/>
    <mergeCell ref="X425:Z425"/>
    <mergeCell ref="P421:Q421"/>
    <mergeCell ref="R421:T421"/>
    <mergeCell ref="U421:V421"/>
    <mergeCell ref="X421:Z421"/>
    <mergeCell ref="P422:Q422"/>
    <mergeCell ref="R422:T422"/>
    <mergeCell ref="U422:V422"/>
    <mergeCell ref="X422:Z422"/>
    <mergeCell ref="X419:Z419"/>
    <mergeCell ref="P420:Q420"/>
    <mergeCell ref="R420:T420"/>
    <mergeCell ref="U420:V420"/>
    <mergeCell ref="X420:Z420"/>
    <mergeCell ref="P417:Q417"/>
    <mergeCell ref="R417:T417"/>
    <mergeCell ref="U417:V417"/>
    <mergeCell ref="X417:Z417"/>
    <mergeCell ref="P418:Q418"/>
    <mergeCell ref="R418:T418"/>
    <mergeCell ref="U418:V418"/>
    <mergeCell ref="X418:Z418"/>
    <mergeCell ref="P415:Q415"/>
    <mergeCell ref="R415:T415"/>
    <mergeCell ref="U415:V415"/>
    <mergeCell ref="X415:Z415"/>
    <mergeCell ref="P416:Q416"/>
    <mergeCell ref="R416:T416"/>
    <mergeCell ref="U416:V416"/>
    <mergeCell ref="X416:Z416"/>
    <mergeCell ref="X413:Z413"/>
    <mergeCell ref="P414:Q414"/>
    <mergeCell ref="R414:T414"/>
    <mergeCell ref="U414:V414"/>
    <mergeCell ref="X414:Z414"/>
    <mergeCell ref="P411:Q411"/>
    <mergeCell ref="R411:T411"/>
    <mergeCell ref="U411:V411"/>
    <mergeCell ref="X411:Z411"/>
    <mergeCell ref="P412:Q412"/>
    <mergeCell ref="R412:T412"/>
    <mergeCell ref="U412:V412"/>
    <mergeCell ref="X412:Z412"/>
    <mergeCell ref="P409:Q409"/>
    <mergeCell ref="R409:T409"/>
    <mergeCell ref="U409:V409"/>
    <mergeCell ref="X409:Z409"/>
    <mergeCell ref="P410:Q410"/>
    <mergeCell ref="R410:T410"/>
    <mergeCell ref="U410:V410"/>
    <mergeCell ref="X410:Z410"/>
    <mergeCell ref="X407:Z407"/>
    <mergeCell ref="P408:Q408"/>
    <mergeCell ref="R408:T408"/>
    <mergeCell ref="U408:V408"/>
    <mergeCell ref="X408:Z408"/>
    <mergeCell ref="P405:Q405"/>
    <mergeCell ref="R405:T405"/>
    <mergeCell ref="U405:V405"/>
    <mergeCell ref="X405:Z405"/>
    <mergeCell ref="P406:Q406"/>
    <mergeCell ref="R406:T406"/>
    <mergeCell ref="U406:V406"/>
    <mergeCell ref="X406:Z406"/>
    <mergeCell ref="P403:Q403"/>
    <mergeCell ref="R403:T403"/>
    <mergeCell ref="U403:V403"/>
    <mergeCell ref="X403:Z403"/>
    <mergeCell ref="P404:Q404"/>
    <mergeCell ref="R404:T404"/>
    <mergeCell ref="U404:V404"/>
    <mergeCell ref="X404:Z404"/>
    <mergeCell ref="X400:Z400"/>
    <mergeCell ref="P402:Q402"/>
    <mergeCell ref="R402:T402"/>
    <mergeCell ref="U402:V402"/>
    <mergeCell ref="X402:Z402"/>
    <mergeCell ref="P397:Q397"/>
    <mergeCell ref="R397:T397"/>
    <mergeCell ref="U397:V397"/>
    <mergeCell ref="X397:Z397"/>
    <mergeCell ref="P398:Q398"/>
    <mergeCell ref="R398:T398"/>
    <mergeCell ref="U398:V398"/>
    <mergeCell ref="X398:Z398"/>
    <mergeCell ref="P392:Q392"/>
    <mergeCell ref="R392:T392"/>
    <mergeCell ref="U392:V392"/>
    <mergeCell ref="X392:Z392"/>
    <mergeCell ref="P395:Q395"/>
    <mergeCell ref="R395:T395"/>
    <mergeCell ref="U395:V395"/>
    <mergeCell ref="X395:Z395"/>
    <mergeCell ref="X388:Z388"/>
    <mergeCell ref="P389:Q389"/>
    <mergeCell ref="R389:T389"/>
    <mergeCell ref="U389:V389"/>
    <mergeCell ref="X389:Z389"/>
    <mergeCell ref="P383:Q383"/>
    <mergeCell ref="R383:T383"/>
    <mergeCell ref="U383:V383"/>
    <mergeCell ref="X383:Z383"/>
    <mergeCell ref="P385:Q385"/>
    <mergeCell ref="R385:T385"/>
    <mergeCell ref="U385:V385"/>
    <mergeCell ref="X385:Z385"/>
    <mergeCell ref="P380:Q380"/>
    <mergeCell ref="R380:T380"/>
    <mergeCell ref="U380:V380"/>
    <mergeCell ref="X380:Z380"/>
    <mergeCell ref="P381:Q381"/>
    <mergeCell ref="R381:T381"/>
    <mergeCell ref="U381:V381"/>
    <mergeCell ref="X381:Z381"/>
    <mergeCell ref="X377:Z377"/>
    <mergeCell ref="P379:Q379"/>
    <mergeCell ref="R379:T379"/>
    <mergeCell ref="U379:V379"/>
    <mergeCell ref="X379:Z379"/>
    <mergeCell ref="P374:Q374"/>
    <mergeCell ref="R374:T374"/>
    <mergeCell ref="U374:V374"/>
    <mergeCell ref="X374:Z374"/>
    <mergeCell ref="P375:Q375"/>
    <mergeCell ref="R375:T375"/>
    <mergeCell ref="U375:V375"/>
    <mergeCell ref="X375:Z375"/>
    <mergeCell ref="P368:Q368"/>
    <mergeCell ref="R368:T368"/>
    <mergeCell ref="U368:V368"/>
    <mergeCell ref="X368:Z368"/>
    <mergeCell ref="P373:Q373"/>
    <mergeCell ref="R373:T373"/>
    <mergeCell ref="U373:V373"/>
    <mergeCell ref="X373:Z373"/>
    <mergeCell ref="X366:Z366"/>
    <mergeCell ref="P367:Q367"/>
    <mergeCell ref="R367:T367"/>
    <mergeCell ref="U367:V367"/>
    <mergeCell ref="X367:Z367"/>
    <mergeCell ref="P364:Q364"/>
    <mergeCell ref="R364:T364"/>
    <mergeCell ref="U364:V364"/>
    <mergeCell ref="X364:Z364"/>
    <mergeCell ref="P365:Q365"/>
    <mergeCell ref="R365:T365"/>
    <mergeCell ref="U365:V365"/>
    <mergeCell ref="X365:Z365"/>
    <mergeCell ref="P362:Q362"/>
    <mergeCell ref="R362:T362"/>
    <mergeCell ref="U362:V362"/>
    <mergeCell ref="X362:Z362"/>
    <mergeCell ref="P363:Q363"/>
    <mergeCell ref="R363:T363"/>
    <mergeCell ref="U363:V363"/>
    <mergeCell ref="X363:Z363"/>
    <mergeCell ref="X360:Z360"/>
    <mergeCell ref="P361:Q361"/>
    <mergeCell ref="R361:T361"/>
    <mergeCell ref="U361:V361"/>
    <mergeCell ref="X361:Z361"/>
    <mergeCell ref="P358:Q358"/>
    <mergeCell ref="R358:T358"/>
    <mergeCell ref="U358:V358"/>
    <mergeCell ref="X358:Z358"/>
    <mergeCell ref="P359:Q359"/>
    <mergeCell ref="R359:T359"/>
    <mergeCell ref="U359:V359"/>
    <mergeCell ref="X359:Z359"/>
    <mergeCell ref="P356:Q356"/>
    <mergeCell ref="R356:T356"/>
    <mergeCell ref="U356:V356"/>
    <mergeCell ref="X356:Z356"/>
    <mergeCell ref="P357:Q357"/>
    <mergeCell ref="R357:T357"/>
    <mergeCell ref="U357:V357"/>
    <mergeCell ref="X357:Z357"/>
    <mergeCell ref="X354:Z354"/>
    <mergeCell ref="P355:Q355"/>
    <mergeCell ref="R355:T355"/>
    <mergeCell ref="U355:V355"/>
    <mergeCell ref="X355:Z355"/>
    <mergeCell ref="P352:Q352"/>
    <mergeCell ref="R352:T352"/>
    <mergeCell ref="U352:V352"/>
    <mergeCell ref="X352:Z352"/>
    <mergeCell ref="P353:Q353"/>
    <mergeCell ref="R353:T353"/>
    <mergeCell ref="U353:V353"/>
    <mergeCell ref="X353:Z353"/>
    <mergeCell ref="P350:Q350"/>
    <mergeCell ref="R350:T350"/>
    <mergeCell ref="U350:V350"/>
    <mergeCell ref="X350:Z350"/>
    <mergeCell ref="P351:Q351"/>
    <mergeCell ref="R351:T351"/>
    <mergeCell ref="U351:V351"/>
    <mergeCell ref="X351:Z351"/>
    <mergeCell ref="X348:Z348"/>
    <mergeCell ref="P349:Q349"/>
    <mergeCell ref="R349:T349"/>
    <mergeCell ref="U349:V349"/>
    <mergeCell ref="X349:Z349"/>
    <mergeCell ref="P346:Q346"/>
    <mergeCell ref="R346:T346"/>
    <mergeCell ref="U346:V346"/>
    <mergeCell ref="X346:Z346"/>
    <mergeCell ref="P347:Q347"/>
    <mergeCell ref="R347:T347"/>
    <mergeCell ref="U347:V347"/>
    <mergeCell ref="X347:Z347"/>
    <mergeCell ref="P344:Q344"/>
    <mergeCell ref="R344:T344"/>
    <mergeCell ref="U344:V344"/>
    <mergeCell ref="X344:Z344"/>
    <mergeCell ref="P345:Q345"/>
    <mergeCell ref="R345:T345"/>
    <mergeCell ref="U345:V345"/>
    <mergeCell ref="X345:Z345"/>
    <mergeCell ref="X342:Z342"/>
    <mergeCell ref="P343:Q343"/>
    <mergeCell ref="R343:T343"/>
    <mergeCell ref="U343:V343"/>
    <mergeCell ref="X343:Z343"/>
    <mergeCell ref="P340:Q340"/>
    <mergeCell ref="R340:T340"/>
    <mergeCell ref="U340:V340"/>
    <mergeCell ref="X340:Z340"/>
    <mergeCell ref="P341:Q341"/>
    <mergeCell ref="R341:T341"/>
    <mergeCell ref="U341:V341"/>
    <mergeCell ref="X341:Z341"/>
    <mergeCell ref="P338:Q338"/>
    <mergeCell ref="R338:T338"/>
    <mergeCell ref="U338:V338"/>
    <mergeCell ref="X338:Z338"/>
    <mergeCell ref="P339:Q339"/>
    <mergeCell ref="R339:T339"/>
    <mergeCell ref="U339:V339"/>
    <mergeCell ref="X339:Z339"/>
    <mergeCell ref="X336:Z336"/>
    <mergeCell ref="P337:Q337"/>
    <mergeCell ref="R337:T337"/>
    <mergeCell ref="U337:V337"/>
    <mergeCell ref="X337:Z337"/>
    <mergeCell ref="P334:Q334"/>
    <mergeCell ref="R334:T334"/>
    <mergeCell ref="U334:V334"/>
    <mergeCell ref="X334:Z334"/>
    <mergeCell ref="P335:Q335"/>
    <mergeCell ref="R335:T335"/>
    <mergeCell ref="U335:V335"/>
    <mergeCell ref="X335:Z335"/>
    <mergeCell ref="P332:Q332"/>
    <mergeCell ref="R332:T332"/>
    <mergeCell ref="U332:V332"/>
    <mergeCell ref="X332:Z332"/>
    <mergeCell ref="P333:Q333"/>
    <mergeCell ref="R333:T333"/>
    <mergeCell ref="U333:V333"/>
    <mergeCell ref="X333:Z333"/>
    <mergeCell ref="X330:Z330"/>
    <mergeCell ref="P331:Q331"/>
    <mergeCell ref="R331:T331"/>
    <mergeCell ref="U331:V331"/>
    <mergeCell ref="X331:Z331"/>
    <mergeCell ref="P328:Q328"/>
    <mergeCell ref="R328:T328"/>
    <mergeCell ref="U328:V328"/>
    <mergeCell ref="X328:Z328"/>
    <mergeCell ref="P329:Q329"/>
    <mergeCell ref="R329:T329"/>
    <mergeCell ref="U329:V329"/>
    <mergeCell ref="X329:Z329"/>
    <mergeCell ref="P326:Q326"/>
    <mergeCell ref="R326:T326"/>
    <mergeCell ref="U326:V326"/>
    <mergeCell ref="X326:Z326"/>
    <mergeCell ref="P327:Q327"/>
    <mergeCell ref="R327:T327"/>
    <mergeCell ref="U327:V327"/>
    <mergeCell ref="X327:Z327"/>
    <mergeCell ref="X324:Z324"/>
    <mergeCell ref="P325:Q325"/>
    <mergeCell ref="R325:T325"/>
    <mergeCell ref="U325:V325"/>
    <mergeCell ref="X325:Z325"/>
    <mergeCell ref="P322:Q322"/>
    <mergeCell ref="R322:T322"/>
    <mergeCell ref="U322:V322"/>
    <mergeCell ref="X322:Z322"/>
    <mergeCell ref="P323:Q323"/>
    <mergeCell ref="R323:T323"/>
    <mergeCell ref="U323:V323"/>
    <mergeCell ref="X323:Z323"/>
    <mergeCell ref="P320:Q320"/>
    <mergeCell ref="R320:T320"/>
    <mergeCell ref="U320:V320"/>
    <mergeCell ref="X320:Z320"/>
    <mergeCell ref="P321:Q321"/>
    <mergeCell ref="R321:T321"/>
    <mergeCell ref="U321:V321"/>
    <mergeCell ref="X321:Z321"/>
    <mergeCell ref="X318:Z318"/>
    <mergeCell ref="P319:Q319"/>
    <mergeCell ref="R319:T319"/>
    <mergeCell ref="U319:V319"/>
    <mergeCell ref="X319:Z319"/>
    <mergeCell ref="P316:Q316"/>
    <mergeCell ref="R316:T316"/>
    <mergeCell ref="U316:V316"/>
    <mergeCell ref="X316:Z316"/>
    <mergeCell ref="P317:Q317"/>
    <mergeCell ref="R317:T317"/>
    <mergeCell ref="U317:V317"/>
    <mergeCell ref="X317:Z317"/>
    <mergeCell ref="P314:Q314"/>
    <mergeCell ref="R314:T314"/>
    <mergeCell ref="U314:V314"/>
    <mergeCell ref="X314:Z314"/>
    <mergeCell ref="P315:Q315"/>
    <mergeCell ref="R315:T315"/>
    <mergeCell ref="U315:V315"/>
    <mergeCell ref="X315:Z315"/>
    <mergeCell ref="X312:Z312"/>
    <mergeCell ref="P313:Q313"/>
    <mergeCell ref="R313:T313"/>
    <mergeCell ref="U313:V313"/>
    <mergeCell ref="X313:Z313"/>
    <mergeCell ref="P310:Q310"/>
    <mergeCell ref="R310:T310"/>
    <mergeCell ref="U310:V310"/>
    <mergeCell ref="X310:Z310"/>
    <mergeCell ref="P311:Q311"/>
    <mergeCell ref="R311:T311"/>
    <mergeCell ref="U311:V311"/>
    <mergeCell ref="X311:Z311"/>
    <mergeCell ref="P308:Q308"/>
    <mergeCell ref="R308:T308"/>
    <mergeCell ref="U308:V308"/>
    <mergeCell ref="X308:Z308"/>
    <mergeCell ref="P309:Q309"/>
    <mergeCell ref="R309:T309"/>
    <mergeCell ref="U309:V309"/>
    <mergeCell ref="X309:Z309"/>
    <mergeCell ref="X306:Z306"/>
    <mergeCell ref="P307:Q307"/>
    <mergeCell ref="R307:T307"/>
    <mergeCell ref="U307:V307"/>
    <mergeCell ref="X307:Z307"/>
    <mergeCell ref="P304:Q304"/>
    <mergeCell ref="R304:T304"/>
    <mergeCell ref="U304:V304"/>
    <mergeCell ref="X304:Z304"/>
    <mergeCell ref="P305:Q305"/>
    <mergeCell ref="R305:T305"/>
    <mergeCell ref="U305:V305"/>
    <mergeCell ref="X305:Z305"/>
    <mergeCell ref="P302:Q302"/>
    <mergeCell ref="R302:T302"/>
    <mergeCell ref="U302:V302"/>
    <mergeCell ref="X302:Z302"/>
    <mergeCell ref="P303:Q303"/>
    <mergeCell ref="R303:T303"/>
    <mergeCell ref="U303:V303"/>
    <mergeCell ref="X303:Z303"/>
    <mergeCell ref="X300:Z300"/>
    <mergeCell ref="P301:Q301"/>
    <mergeCell ref="R301:T301"/>
    <mergeCell ref="U301:V301"/>
    <mergeCell ref="X301:Z301"/>
    <mergeCell ref="P298:Q298"/>
    <mergeCell ref="R298:T298"/>
    <mergeCell ref="U298:V298"/>
    <mergeCell ref="X298:Z298"/>
    <mergeCell ref="P299:Q299"/>
    <mergeCell ref="R299:T299"/>
    <mergeCell ref="U299:V299"/>
    <mergeCell ref="X299:Z299"/>
    <mergeCell ref="P296:Q296"/>
    <mergeCell ref="R296:T296"/>
    <mergeCell ref="U296:V296"/>
    <mergeCell ref="X296:Z296"/>
    <mergeCell ref="P297:Q297"/>
    <mergeCell ref="R297:T297"/>
    <mergeCell ref="U297:V297"/>
    <mergeCell ref="X297:Z297"/>
    <mergeCell ref="X294:Z294"/>
    <mergeCell ref="P295:Q295"/>
    <mergeCell ref="R295:T295"/>
    <mergeCell ref="U295:V295"/>
    <mergeCell ref="X295:Z295"/>
    <mergeCell ref="P292:Q292"/>
    <mergeCell ref="R292:T292"/>
    <mergeCell ref="U292:V292"/>
    <mergeCell ref="X292:Z292"/>
    <mergeCell ref="P293:Q293"/>
    <mergeCell ref="R293:T293"/>
    <mergeCell ref="U293:V293"/>
    <mergeCell ref="X293:Z293"/>
    <mergeCell ref="P290:Q290"/>
    <mergeCell ref="R290:T290"/>
    <mergeCell ref="U290:V290"/>
    <mergeCell ref="X290:Z290"/>
    <mergeCell ref="P291:Q291"/>
    <mergeCell ref="R291:T291"/>
    <mergeCell ref="U291:V291"/>
    <mergeCell ref="X291:Z291"/>
    <mergeCell ref="X288:Z288"/>
    <mergeCell ref="P289:Q289"/>
    <mergeCell ref="R289:T289"/>
    <mergeCell ref="U289:V289"/>
    <mergeCell ref="X289:Z289"/>
    <mergeCell ref="P286:Q286"/>
    <mergeCell ref="R286:T286"/>
    <mergeCell ref="U286:V286"/>
    <mergeCell ref="X286:Z286"/>
    <mergeCell ref="P287:Q287"/>
    <mergeCell ref="R287:T287"/>
    <mergeCell ref="U287:V287"/>
    <mergeCell ref="X287:Z287"/>
    <mergeCell ref="P284:Q284"/>
    <mergeCell ref="R284:T284"/>
    <mergeCell ref="U284:V284"/>
    <mergeCell ref="X284:Z284"/>
    <mergeCell ref="P285:Q285"/>
    <mergeCell ref="R285:T285"/>
    <mergeCell ref="U285:V285"/>
    <mergeCell ref="X285:Z285"/>
    <mergeCell ref="P282:Q282"/>
    <mergeCell ref="R282:T282"/>
    <mergeCell ref="U282:V282"/>
    <mergeCell ref="X282:Z282"/>
    <mergeCell ref="P283:Q283"/>
    <mergeCell ref="R283:T283"/>
    <mergeCell ref="U283:V283"/>
    <mergeCell ref="X283:Z283"/>
    <mergeCell ref="P280:Q280"/>
    <mergeCell ref="R280:T280"/>
    <mergeCell ref="U280:V280"/>
    <mergeCell ref="X280:Z280"/>
    <mergeCell ref="P281:Q281"/>
    <mergeCell ref="R281:T281"/>
    <mergeCell ref="U281:V281"/>
    <mergeCell ref="X281:Z281"/>
    <mergeCell ref="P278:Q278"/>
    <mergeCell ref="R278:T278"/>
    <mergeCell ref="U278:V278"/>
    <mergeCell ref="X278:Z278"/>
    <mergeCell ref="P279:Q279"/>
    <mergeCell ref="R279:T279"/>
    <mergeCell ref="U279:V279"/>
    <mergeCell ref="X279:Z279"/>
    <mergeCell ref="P276:Q276"/>
    <mergeCell ref="R276:T276"/>
    <mergeCell ref="U276:V276"/>
    <mergeCell ref="X276:Z276"/>
    <mergeCell ref="P277:Q277"/>
    <mergeCell ref="R277:T277"/>
    <mergeCell ref="U277:V277"/>
    <mergeCell ref="X277:Z277"/>
    <mergeCell ref="P274:Q274"/>
    <mergeCell ref="R274:T274"/>
    <mergeCell ref="U274:V274"/>
    <mergeCell ref="X274:Z274"/>
    <mergeCell ref="P275:Q275"/>
    <mergeCell ref="R275:T275"/>
    <mergeCell ref="U275:V275"/>
    <mergeCell ref="X275:Z275"/>
    <mergeCell ref="P272:Q272"/>
    <mergeCell ref="R272:T272"/>
    <mergeCell ref="U272:V272"/>
    <mergeCell ref="X272:Z272"/>
    <mergeCell ref="P273:Q273"/>
    <mergeCell ref="R273:T273"/>
    <mergeCell ref="U273:V273"/>
    <mergeCell ref="X273:Z273"/>
    <mergeCell ref="P270:Q270"/>
    <mergeCell ref="R270:T270"/>
    <mergeCell ref="U270:V270"/>
    <mergeCell ref="X270:Z270"/>
    <mergeCell ref="P271:Q271"/>
    <mergeCell ref="R271:T271"/>
    <mergeCell ref="U271:V271"/>
    <mergeCell ref="X271:Z271"/>
    <mergeCell ref="P268:Q268"/>
    <mergeCell ref="R268:T268"/>
    <mergeCell ref="U268:V268"/>
    <mergeCell ref="X268:Z268"/>
    <mergeCell ref="P269:Q269"/>
    <mergeCell ref="R269:T269"/>
    <mergeCell ref="U269:V269"/>
    <mergeCell ref="X269:Z269"/>
    <mergeCell ref="P266:Q266"/>
    <mergeCell ref="R266:T266"/>
    <mergeCell ref="U266:V266"/>
    <mergeCell ref="X266:Z266"/>
    <mergeCell ref="P267:Q267"/>
    <mergeCell ref="R267:T267"/>
    <mergeCell ref="U267:V267"/>
    <mergeCell ref="X267:Z267"/>
    <mergeCell ref="P264:Q264"/>
    <mergeCell ref="R264:T264"/>
    <mergeCell ref="U264:V264"/>
    <mergeCell ref="X264:Z264"/>
    <mergeCell ref="P265:Q265"/>
    <mergeCell ref="R265:T265"/>
    <mergeCell ref="U265:V265"/>
    <mergeCell ref="X265:Z265"/>
    <mergeCell ref="P262:Q262"/>
    <mergeCell ref="R262:T262"/>
    <mergeCell ref="U262:V262"/>
    <mergeCell ref="X262:Z262"/>
    <mergeCell ref="P263:Q263"/>
    <mergeCell ref="R263:T263"/>
    <mergeCell ref="U263:V263"/>
    <mergeCell ref="X263:Z263"/>
    <mergeCell ref="P260:Q260"/>
    <mergeCell ref="R260:T260"/>
    <mergeCell ref="U260:V260"/>
    <mergeCell ref="X260:Z260"/>
    <mergeCell ref="P261:Q261"/>
    <mergeCell ref="R261:T261"/>
    <mergeCell ref="U261:V261"/>
    <mergeCell ref="X261:Z261"/>
    <mergeCell ref="P258:Q258"/>
    <mergeCell ref="R258:T258"/>
    <mergeCell ref="U258:V258"/>
    <mergeCell ref="X258:Z258"/>
    <mergeCell ref="P259:Q259"/>
    <mergeCell ref="R259:T259"/>
    <mergeCell ref="U259:V259"/>
    <mergeCell ref="X259:Z259"/>
    <mergeCell ref="P256:Q256"/>
    <mergeCell ref="R256:T256"/>
    <mergeCell ref="U256:V256"/>
    <mergeCell ref="X256:Z256"/>
    <mergeCell ref="P257:Q257"/>
    <mergeCell ref="R257:T257"/>
    <mergeCell ref="U257:V257"/>
    <mergeCell ref="X257:Z257"/>
    <mergeCell ref="P254:Q254"/>
    <mergeCell ref="R254:T254"/>
    <mergeCell ref="U254:V254"/>
    <mergeCell ref="X254:Z254"/>
    <mergeCell ref="P255:Q255"/>
    <mergeCell ref="R255:T255"/>
    <mergeCell ref="U255:V255"/>
    <mergeCell ref="X255:Z255"/>
    <mergeCell ref="P252:Q252"/>
    <mergeCell ref="R252:T252"/>
    <mergeCell ref="U252:V252"/>
    <mergeCell ref="X252:Z252"/>
    <mergeCell ref="P253:Q253"/>
    <mergeCell ref="R253:T253"/>
    <mergeCell ref="U253:V253"/>
    <mergeCell ref="X253:Z253"/>
    <mergeCell ref="P250:Q250"/>
    <mergeCell ref="R250:T250"/>
    <mergeCell ref="U250:V250"/>
    <mergeCell ref="X250:Z250"/>
    <mergeCell ref="P251:Q251"/>
    <mergeCell ref="R251:T251"/>
    <mergeCell ref="U251:V251"/>
    <mergeCell ref="X251:Z251"/>
    <mergeCell ref="P248:Q248"/>
    <mergeCell ref="R248:T248"/>
    <mergeCell ref="U248:V248"/>
    <mergeCell ref="X248:Z248"/>
    <mergeCell ref="P249:Q249"/>
    <mergeCell ref="R249:T249"/>
    <mergeCell ref="U249:V249"/>
    <mergeCell ref="X249:Z249"/>
    <mergeCell ref="P246:Q246"/>
    <mergeCell ref="R246:T246"/>
    <mergeCell ref="U246:V246"/>
    <mergeCell ref="X246:Z246"/>
    <mergeCell ref="P247:Q247"/>
    <mergeCell ref="R247:T247"/>
    <mergeCell ref="U247:V247"/>
    <mergeCell ref="X247:Z247"/>
    <mergeCell ref="P244:Q244"/>
    <mergeCell ref="R244:T244"/>
    <mergeCell ref="U244:V244"/>
    <mergeCell ref="X244:Z244"/>
    <mergeCell ref="P245:Q245"/>
    <mergeCell ref="R245:T245"/>
    <mergeCell ref="U245:V245"/>
    <mergeCell ref="X245:Z245"/>
    <mergeCell ref="P242:Q242"/>
    <mergeCell ref="R242:T242"/>
    <mergeCell ref="U242:V242"/>
    <mergeCell ref="X242:Z242"/>
    <mergeCell ref="P243:Q243"/>
    <mergeCell ref="R243:T243"/>
    <mergeCell ref="U243:V243"/>
    <mergeCell ref="X243:Z243"/>
    <mergeCell ref="P240:Q240"/>
    <mergeCell ref="R240:T240"/>
    <mergeCell ref="U240:V240"/>
    <mergeCell ref="X240:Z240"/>
    <mergeCell ref="P241:Q241"/>
    <mergeCell ref="R241:T241"/>
    <mergeCell ref="U241:V241"/>
    <mergeCell ref="X241:Z241"/>
    <mergeCell ref="P238:Q238"/>
    <mergeCell ref="R238:T238"/>
    <mergeCell ref="U238:V238"/>
    <mergeCell ref="X238:Z238"/>
    <mergeCell ref="P239:Q239"/>
    <mergeCell ref="R239:T239"/>
    <mergeCell ref="U239:V239"/>
    <mergeCell ref="X239:Z239"/>
    <mergeCell ref="P236:Q236"/>
    <mergeCell ref="R236:T236"/>
    <mergeCell ref="U236:V236"/>
    <mergeCell ref="X236:Z236"/>
    <mergeCell ref="P237:Q237"/>
    <mergeCell ref="R237:T237"/>
    <mergeCell ref="U237:V237"/>
    <mergeCell ref="X237:Z237"/>
    <mergeCell ref="P234:Q234"/>
    <mergeCell ref="R234:T234"/>
    <mergeCell ref="U234:V234"/>
    <mergeCell ref="X234:Z234"/>
    <mergeCell ref="P235:Q235"/>
    <mergeCell ref="R235:T235"/>
    <mergeCell ref="U235:V235"/>
    <mergeCell ref="X235:Z235"/>
    <mergeCell ref="P232:Q232"/>
    <mergeCell ref="R232:T232"/>
    <mergeCell ref="U232:V232"/>
    <mergeCell ref="X232:Z232"/>
    <mergeCell ref="P233:Q233"/>
    <mergeCell ref="R233:T233"/>
    <mergeCell ref="U233:V233"/>
    <mergeCell ref="X233:Z233"/>
    <mergeCell ref="P230:Q230"/>
    <mergeCell ref="R230:T230"/>
    <mergeCell ref="U230:V230"/>
    <mergeCell ref="X230:Z230"/>
    <mergeCell ref="P231:Q231"/>
    <mergeCell ref="R231:T231"/>
    <mergeCell ref="U231:V231"/>
    <mergeCell ref="X231:Z231"/>
    <mergeCell ref="P228:Q228"/>
    <mergeCell ref="R228:T228"/>
    <mergeCell ref="U228:V228"/>
    <mergeCell ref="X228:Z228"/>
    <mergeCell ref="P229:Q229"/>
    <mergeCell ref="R229:T229"/>
    <mergeCell ref="U229:V229"/>
    <mergeCell ref="X229:Z229"/>
    <mergeCell ref="P226:Q226"/>
    <mergeCell ref="R226:T226"/>
    <mergeCell ref="U226:V226"/>
    <mergeCell ref="X226:Z226"/>
    <mergeCell ref="P227:Q227"/>
    <mergeCell ref="R227:T227"/>
    <mergeCell ref="U227:V227"/>
    <mergeCell ref="X227:Z227"/>
    <mergeCell ref="P224:Q224"/>
    <mergeCell ref="R224:T224"/>
    <mergeCell ref="U224:V224"/>
    <mergeCell ref="X224:Z224"/>
    <mergeCell ref="P225:Q225"/>
    <mergeCell ref="R225:T225"/>
    <mergeCell ref="U225:V225"/>
    <mergeCell ref="X225:Z225"/>
    <mergeCell ref="P222:Q222"/>
    <mergeCell ref="R222:T222"/>
    <mergeCell ref="U222:V222"/>
    <mergeCell ref="X222:Z222"/>
    <mergeCell ref="P223:Q223"/>
    <mergeCell ref="R223:T223"/>
    <mergeCell ref="U223:V223"/>
    <mergeCell ref="X223:Z223"/>
    <mergeCell ref="P220:Q220"/>
    <mergeCell ref="R220:T220"/>
    <mergeCell ref="U220:V220"/>
    <mergeCell ref="X220:Z220"/>
    <mergeCell ref="P221:Q221"/>
    <mergeCell ref="R221:T221"/>
    <mergeCell ref="U221:V221"/>
    <mergeCell ref="X221:Z221"/>
    <mergeCell ref="P218:Q218"/>
    <mergeCell ref="R218:T218"/>
    <mergeCell ref="U218:V218"/>
    <mergeCell ref="X218:Z218"/>
    <mergeCell ref="P219:Q219"/>
    <mergeCell ref="R219:T219"/>
    <mergeCell ref="U219:V219"/>
    <mergeCell ref="X219:Z219"/>
    <mergeCell ref="P216:Q216"/>
    <mergeCell ref="R216:T216"/>
    <mergeCell ref="U216:V216"/>
    <mergeCell ref="X216:Z216"/>
    <mergeCell ref="P217:Q217"/>
    <mergeCell ref="R217:T217"/>
    <mergeCell ref="U217:V217"/>
    <mergeCell ref="X217:Z217"/>
    <mergeCell ref="P214:Q214"/>
    <mergeCell ref="R214:T214"/>
    <mergeCell ref="U214:V214"/>
    <mergeCell ref="X214:Z214"/>
    <mergeCell ref="P215:Q215"/>
    <mergeCell ref="R215:T215"/>
    <mergeCell ref="U215:V215"/>
    <mergeCell ref="X215:Z215"/>
    <mergeCell ref="P212:Q212"/>
    <mergeCell ref="R212:T212"/>
    <mergeCell ref="U212:V212"/>
    <mergeCell ref="X212:Z212"/>
    <mergeCell ref="P213:Q213"/>
    <mergeCell ref="R213:T213"/>
    <mergeCell ref="U213:V213"/>
    <mergeCell ref="X213:Z213"/>
    <mergeCell ref="P210:Q210"/>
    <mergeCell ref="R210:T210"/>
    <mergeCell ref="U210:V210"/>
    <mergeCell ref="X210:Z210"/>
    <mergeCell ref="P211:Q211"/>
    <mergeCell ref="R211:T211"/>
    <mergeCell ref="U211:V211"/>
    <mergeCell ref="X211:Z211"/>
    <mergeCell ref="P208:Q208"/>
    <mergeCell ref="R208:T208"/>
    <mergeCell ref="U208:V208"/>
    <mergeCell ref="X208:Z208"/>
    <mergeCell ref="P209:Q209"/>
    <mergeCell ref="R209:T209"/>
    <mergeCell ref="U209:V209"/>
    <mergeCell ref="X209:Z209"/>
    <mergeCell ref="P206:Q206"/>
    <mergeCell ref="R206:T206"/>
    <mergeCell ref="U206:V206"/>
    <mergeCell ref="X206:Z206"/>
    <mergeCell ref="P207:Q207"/>
    <mergeCell ref="R207:T207"/>
    <mergeCell ref="U207:V207"/>
    <mergeCell ref="X207:Z207"/>
    <mergeCell ref="P204:Q204"/>
    <mergeCell ref="R204:T204"/>
    <mergeCell ref="U204:V204"/>
    <mergeCell ref="X204:Z204"/>
    <mergeCell ref="P205:Q205"/>
    <mergeCell ref="R205:T205"/>
    <mergeCell ref="U205:V205"/>
    <mergeCell ref="X205:Z205"/>
    <mergeCell ref="P202:Q202"/>
    <mergeCell ref="R202:T202"/>
    <mergeCell ref="U202:V202"/>
    <mergeCell ref="X202:Z202"/>
    <mergeCell ref="P203:Q203"/>
    <mergeCell ref="R203:T203"/>
    <mergeCell ref="U203:V203"/>
    <mergeCell ref="X203:Z203"/>
    <mergeCell ref="P200:Q200"/>
    <mergeCell ref="R200:T200"/>
    <mergeCell ref="U200:V200"/>
    <mergeCell ref="X200:Z200"/>
    <mergeCell ref="P201:Q201"/>
    <mergeCell ref="R201:T201"/>
    <mergeCell ref="U201:V201"/>
    <mergeCell ref="X201:Z201"/>
    <mergeCell ref="P198:Q198"/>
    <mergeCell ref="R198:T198"/>
    <mergeCell ref="U198:V198"/>
    <mergeCell ref="X198:Z198"/>
    <mergeCell ref="P199:Q199"/>
    <mergeCell ref="R199:T199"/>
    <mergeCell ref="U199:V199"/>
    <mergeCell ref="X199:Z199"/>
    <mergeCell ref="P196:Q196"/>
    <mergeCell ref="R196:T196"/>
    <mergeCell ref="U196:V196"/>
    <mergeCell ref="X196:Z196"/>
    <mergeCell ref="P197:Q197"/>
    <mergeCell ref="R197:T197"/>
    <mergeCell ref="U197:V197"/>
    <mergeCell ref="X197:Z197"/>
    <mergeCell ref="P194:Q194"/>
    <mergeCell ref="R194:T194"/>
    <mergeCell ref="U194:V194"/>
    <mergeCell ref="X194:Z194"/>
    <mergeCell ref="P195:Q195"/>
    <mergeCell ref="R195:T195"/>
    <mergeCell ref="U195:V195"/>
    <mergeCell ref="X195:Z195"/>
    <mergeCell ref="P192:Q192"/>
    <mergeCell ref="R192:T192"/>
    <mergeCell ref="U192:V192"/>
    <mergeCell ref="X192:Z192"/>
    <mergeCell ref="P193:Q193"/>
    <mergeCell ref="R193:T193"/>
    <mergeCell ref="U193:V193"/>
    <mergeCell ref="X193:Z193"/>
    <mergeCell ref="P190:Q190"/>
    <mergeCell ref="R190:T190"/>
    <mergeCell ref="U190:V190"/>
    <mergeCell ref="X190:Z190"/>
    <mergeCell ref="P191:Q191"/>
    <mergeCell ref="R191:T191"/>
    <mergeCell ref="U191:V191"/>
    <mergeCell ref="X191:Z191"/>
    <mergeCell ref="P188:Q188"/>
    <mergeCell ref="R188:T188"/>
    <mergeCell ref="U188:V188"/>
    <mergeCell ref="X188:Z188"/>
    <mergeCell ref="P189:Q189"/>
    <mergeCell ref="R189:T189"/>
    <mergeCell ref="U189:V189"/>
    <mergeCell ref="X189:Z189"/>
    <mergeCell ref="P186:Q186"/>
    <mergeCell ref="R186:T186"/>
    <mergeCell ref="U186:V186"/>
    <mergeCell ref="X186:Z186"/>
    <mergeCell ref="P187:Q187"/>
    <mergeCell ref="R187:T187"/>
    <mergeCell ref="U187:V187"/>
    <mergeCell ref="X187:Z187"/>
    <mergeCell ref="P184:Q184"/>
    <mergeCell ref="R184:T184"/>
    <mergeCell ref="U184:V184"/>
    <mergeCell ref="X184:Z184"/>
    <mergeCell ref="P185:Q185"/>
    <mergeCell ref="R185:T185"/>
    <mergeCell ref="U185:V185"/>
    <mergeCell ref="X185:Z185"/>
    <mergeCell ref="P182:Q182"/>
    <mergeCell ref="R182:T182"/>
    <mergeCell ref="U182:V182"/>
    <mergeCell ref="X182:Z182"/>
    <mergeCell ref="P183:Q183"/>
    <mergeCell ref="R183:T183"/>
    <mergeCell ref="U183:V183"/>
    <mergeCell ref="X183:Z183"/>
    <mergeCell ref="P180:Q180"/>
    <mergeCell ref="R180:T180"/>
    <mergeCell ref="U180:V180"/>
    <mergeCell ref="X180:Z180"/>
    <mergeCell ref="P181:Q181"/>
    <mergeCell ref="R181:T181"/>
    <mergeCell ref="U181:V181"/>
    <mergeCell ref="X181:Z181"/>
    <mergeCell ref="P178:Q178"/>
    <mergeCell ref="R178:T178"/>
    <mergeCell ref="U178:V178"/>
    <mergeCell ref="X178:Z178"/>
    <mergeCell ref="P179:Q179"/>
    <mergeCell ref="R179:T179"/>
    <mergeCell ref="U179:V179"/>
    <mergeCell ref="X179:Z179"/>
    <mergeCell ref="P176:Q176"/>
    <mergeCell ref="R176:T176"/>
    <mergeCell ref="U176:V176"/>
    <mergeCell ref="X176:Z176"/>
    <mergeCell ref="P177:Q177"/>
    <mergeCell ref="R177:T177"/>
    <mergeCell ref="U177:V177"/>
    <mergeCell ref="X177:Z177"/>
    <mergeCell ref="P174:Q174"/>
    <mergeCell ref="R174:T174"/>
    <mergeCell ref="U174:V174"/>
    <mergeCell ref="X174:Z174"/>
    <mergeCell ref="P175:Q175"/>
    <mergeCell ref="R175:T175"/>
    <mergeCell ref="U175:V175"/>
    <mergeCell ref="X175:Z175"/>
    <mergeCell ref="P172:Q172"/>
    <mergeCell ref="R172:T172"/>
    <mergeCell ref="U172:V172"/>
    <mergeCell ref="X172:Z172"/>
    <mergeCell ref="P173:Q173"/>
    <mergeCell ref="R173:T173"/>
    <mergeCell ref="U173:V173"/>
    <mergeCell ref="X173:Z173"/>
    <mergeCell ref="P170:Q170"/>
    <mergeCell ref="R170:T170"/>
    <mergeCell ref="U170:V170"/>
    <mergeCell ref="X170:Z170"/>
    <mergeCell ref="P171:Q171"/>
    <mergeCell ref="R171:T171"/>
    <mergeCell ref="U171:V171"/>
    <mergeCell ref="X171:Z171"/>
    <mergeCell ref="P168:Q168"/>
    <mergeCell ref="R168:T168"/>
    <mergeCell ref="U168:V168"/>
    <mergeCell ref="X168:Z168"/>
    <mergeCell ref="P169:Q169"/>
    <mergeCell ref="R169:T169"/>
    <mergeCell ref="U169:V169"/>
    <mergeCell ref="X169:Z169"/>
    <mergeCell ref="P166:Q166"/>
    <mergeCell ref="R166:T166"/>
    <mergeCell ref="U166:V166"/>
    <mergeCell ref="X166:Z166"/>
    <mergeCell ref="P167:Q167"/>
    <mergeCell ref="R167:T167"/>
    <mergeCell ref="U167:V167"/>
    <mergeCell ref="X167:Z167"/>
    <mergeCell ref="P164:Q164"/>
    <mergeCell ref="R164:T164"/>
    <mergeCell ref="U164:V164"/>
    <mergeCell ref="X164:Z164"/>
    <mergeCell ref="P165:Q165"/>
    <mergeCell ref="R165:T165"/>
    <mergeCell ref="U165:V165"/>
    <mergeCell ref="X165:Z165"/>
    <mergeCell ref="P162:Q162"/>
    <mergeCell ref="R162:T162"/>
    <mergeCell ref="U162:V162"/>
    <mergeCell ref="X162:Z162"/>
    <mergeCell ref="P163:Q163"/>
    <mergeCell ref="R163:T163"/>
    <mergeCell ref="U163:V163"/>
    <mergeCell ref="X163:Z163"/>
    <mergeCell ref="P160:Q160"/>
    <mergeCell ref="R160:T160"/>
    <mergeCell ref="U160:V160"/>
    <mergeCell ref="X160:Z160"/>
    <mergeCell ref="P161:Q161"/>
    <mergeCell ref="R161:T161"/>
    <mergeCell ref="U161:V161"/>
    <mergeCell ref="X161:Z161"/>
    <mergeCell ref="P158:Q158"/>
    <mergeCell ref="R158:T158"/>
    <mergeCell ref="U158:V158"/>
    <mergeCell ref="X158:Z158"/>
    <mergeCell ref="P159:Q159"/>
    <mergeCell ref="R159:T159"/>
    <mergeCell ref="U159:V159"/>
    <mergeCell ref="X159:Z159"/>
    <mergeCell ref="P156:Q156"/>
    <mergeCell ref="R156:T156"/>
    <mergeCell ref="U156:V156"/>
    <mergeCell ref="X156:Z156"/>
    <mergeCell ref="P157:Q157"/>
    <mergeCell ref="R157:T157"/>
    <mergeCell ref="U157:V157"/>
    <mergeCell ref="X157:Z157"/>
    <mergeCell ref="P154:Q154"/>
    <mergeCell ref="R154:T154"/>
    <mergeCell ref="U154:V154"/>
    <mergeCell ref="X154:Z154"/>
    <mergeCell ref="P155:Q155"/>
    <mergeCell ref="R155:T155"/>
    <mergeCell ref="U155:V155"/>
    <mergeCell ref="X155:Z155"/>
    <mergeCell ref="P152:Q152"/>
    <mergeCell ref="R152:T152"/>
    <mergeCell ref="U152:V152"/>
    <mergeCell ref="X152:Z152"/>
    <mergeCell ref="P153:Q153"/>
    <mergeCell ref="R153:T153"/>
    <mergeCell ref="U153:V153"/>
    <mergeCell ref="X153:Z153"/>
    <mergeCell ref="P150:Q150"/>
    <mergeCell ref="R150:T150"/>
    <mergeCell ref="U150:V150"/>
    <mergeCell ref="X150:Z150"/>
    <mergeCell ref="P151:Q151"/>
    <mergeCell ref="R151:T151"/>
    <mergeCell ref="U151:V151"/>
    <mergeCell ref="X151:Z151"/>
    <mergeCell ref="P148:Q148"/>
    <mergeCell ref="R148:T148"/>
    <mergeCell ref="U148:V148"/>
    <mergeCell ref="X148:Z148"/>
    <mergeCell ref="P149:Q149"/>
    <mergeCell ref="R149:T149"/>
    <mergeCell ref="U149:V149"/>
    <mergeCell ref="X149:Z149"/>
    <mergeCell ref="P146:Q146"/>
    <mergeCell ref="R146:T146"/>
    <mergeCell ref="U146:V146"/>
    <mergeCell ref="X146:Z146"/>
    <mergeCell ref="P147:Q147"/>
    <mergeCell ref="R147:T147"/>
    <mergeCell ref="U147:V147"/>
    <mergeCell ref="X147:Z147"/>
    <mergeCell ref="P144:Q144"/>
    <mergeCell ref="R144:T144"/>
    <mergeCell ref="U144:V144"/>
    <mergeCell ref="X144:Z144"/>
    <mergeCell ref="P145:Q145"/>
    <mergeCell ref="R145:T145"/>
    <mergeCell ref="U145:V145"/>
    <mergeCell ref="X145:Z145"/>
    <mergeCell ref="P142:Q142"/>
    <mergeCell ref="R142:T142"/>
    <mergeCell ref="U142:V142"/>
    <mergeCell ref="X142:Z142"/>
    <mergeCell ref="P143:Q143"/>
    <mergeCell ref="R143:T143"/>
    <mergeCell ref="U143:V143"/>
    <mergeCell ref="X143:Z143"/>
    <mergeCell ref="P140:Q140"/>
    <mergeCell ref="R140:T140"/>
    <mergeCell ref="U140:V140"/>
    <mergeCell ref="X140:Z140"/>
    <mergeCell ref="P141:Q141"/>
    <mergeCell ref="R141:T141"/>
    <mergeCell ref="U141:V141"/>
    <mergeCell ref="X141:Z141"/>
    <mergeCell ref="P138:Q138"/>
    <mergeCell ref="R138:T138"/>
    <mergeCell ref="U138:V138"/>
    <mergeCell ref="X138:Z138"/>
    <mergeCell ref="P139:Q139"/>
    <mergeCell ref="R139:T139"/>
    <mergeCell ref="U139:V139"/>
    <mergeCell ref="X139:Z139"/>
    <mergeCell ref="P136:Q136"/>
    <mergeCell ref="R136:T136"/>
    <mergeCell ref="U136:V136"/>
    <mergeCell ref="X136:Z136"/>
    <mergeCell ref="P137:Q137"/>
    <mergeCell ref="R137:T137"/>
    <mergeCell ref="U137:V137"/>
    <mergeCell ref="X137:Z137"/>
    <mergeCell ref="P134:Q134"/>
    <mergeCell ref="R134:T134"/>
    <mergeCell ref="U134:V134"/>
    <mergeCell ref="X134:Z134"/>
    <mergeCell ref="P135:Q135"/>
    <mergeCell ref="R135:T135"/>
    <mergeCell ref="U135:V135"/>
    <mergeCell ref="X135:Z135"/>
    <mergeCell ref="P132:Q132"/>
    <mergeCell ref="R132:T132"/>
    <mergeCell ref="U132:V132"/>
    <mergeCell ref="X132:Z132"/>
    <mergeCell ref="P133:Q133"/>
    <mergeCell ref="R133:T133"/>
    <mergeCell ref="U133:V133"/>
    <mergeCell ref="X133:Z133"/>
    <mergeCell ref="P130:Q130"/>
    <mergeCell ref="R130:T130"/>
    <mergeCell ref="U130:V130"/>
    <mergeCell ref="X130:Z130"/>
    <mergeCell ref="P131:Q131"/>
    <mergeCell ref="R131:T131"/>
    <mergeCell ref="U131:V131"/>
    <mergeCell ref="X131:Z131"/>
    <mergeCell ref="P128:Q128"/>
    <mergeCell ref="R128:T128"/>
    <mergeCell ref="U128:V128"/>
    <mergeCell ref="X128:Z128"/>
    <mergeCell ref="P129:Q129"/>
    <mergeCell ref="R129:T129"/>
    <mergeCell ref="U129:V129"/>
    <mergeCell ref="X129:Z129"/>
    <mergeCell ref="P126:Q126"/>
    <mergeCell ref="R126:T126"/>
    <mergeCell ref="U126:V126"/>
    <mergeCell ref="X126:Z126"/>
    <mergeCell ref="P127:Q127"/>
    <mergeCell ref="R127:T127"/>
    <mergeCell ref="U127:V127"/>
    <mergeCell ref="X127:Z127"/>
    <mergeCell ref="P124:Q124"/>
    <mergeCell ref="R124:T124"/>
    <mergeCell ref="U124:V124"/>
    <mergeCell ref="X124:Z124"/>
    <mergeCell ref="P125:Q125"/>
    <mergeCell ref="R125:T125"/>
    <mergeCell ref="U125:V125"/>
    <mergeCell ref="X125:Z125"/>
    <mergeCell ref="P122:Q122"/>
    <mergeCell ref="R122:T122"/>
    <mergeCell ref="U122:V122"/>
    <mergeCell ref="X122:Z122"/>
    <mergeCell ref="P123:Q123"/>
    <mergeCell ref="R123:T123"/>
    <mergeCell ref="U123:V123"/>
    <mergeCell ref="X123:Z123"/>
    <mergeCell ref="P120:Q120"/>
    <mergeCell ref="R120:T120"/>
    <mergeCell ref="U120:V120"/>
    <mergeCell ref="X120:Z120"/>
    <mergeCell ref="P121:Q121"/>
    <mergeCell ref="R121:T121"/>
    <mergeCell ref="U121:V121"/>
    <mergeCell ref="X121:Z121"/>
    <mergeCell ref="P118:Q118"/>
    <mergeCell ref="R118:T118"/>
    <mergeCell ref="U118:V118"/>
    <mergeCell ref="X118:Z118"/>
    <mergeCell ref="P119:Q119"/>
    <mergeCell ref="R119:T119"/>
    <mergeCell ref="U119:V119"/>
    <mergeCell ref="X119:Z119"/>
    <mergeCell ref="P116:Q116"/>
    <mergeCell ref="R116:T116"/>
    <mergeCell ref="U116:V116"/>
    <mergeCell ref="X116:Z116"/>
    <mergeCell ref="P117:Q117"/>
    <mergeCell ref="R117:T117"/>
    <mergeCell ref="U117:V117"/>
    <mergeCell ref="X117:Z117"/>
    <mergeCell ref="P114:Q114"/>
    <mergeCell ref="R114:T114"/>
    <mergeCell ref="U114:V114"/>
    <mergeCell ref="X114:Z114"/>
    <mergeCell ref="P115:Q115"/>
    <mergeCell ref="R115:T115"/>
    <mergeCell ref="U115:V115"/>
    <mergeCell ref="X115:Z115"/>
    <mergeCell ref="P112:Q112"/>
    <mergeCell ref="R112:T112"/>
    <mergeCell ref="U112:V112"/>
    <mergeCell ref="X112:Z112"/>
    <mergeCell ref="P113:Q113"/>
    <mergeCell ref="R113:T113"/>
    <mergeCell ref="U113:V113"/>
    <mergeCell ref="X113:Z113"/>
    <mergeCell ref="P110:Q110"/>
    <mergeCell ref="R110:T110"/>
    <mergeCell ref="U110:V110"/>
    <mergeCell ref="X110:Z110"/>
    <mergeCell ref="P111:Q111"/>
    <mergeCell ref="R111:T111"/>
    <mergeCell ref="U111:V111"/>
    <mergeCell ref="X111:Z111"/>
    <mergeCell ref="P108:Q108"/>
    <mergeCell ref="R108:T108"/>
    <mergeCell ref="U108:V108"/>
    <mergeCell ref="X108:Z108"/>
    <mergeCell ref="P109:Q109"/>
    <mergeCell ref="R109:T109"/>
    <mergeCell ref="U109:V109"/>
    <mergeCell ref="X109:Z109"/>
    <mergeCell ref="P106:Q106"/>
    <mergeCell ref="R106:T106"/>
    <mergeCell ref="U106:V106"/>
    <mergeCell ref="X106:Z106"/>
    <mergeCell ref="P107:Q107"/>
    <mergeCell ref="R107:T107"/>
    <mergeCell ref="U107:V107"/>
    <mergeCell ref="X107:Z107"/>
    <mergeCell ref="P104:Q104"/>
    <mergeCell ref="R104:T104"/>
    <mergeCell ref="U104:V104"/>
    <mergeCell ref="X104:Z104"/>
    <mergeCell ref="P105:Q105"/>
    <mergeCell ref="R105:T105"/>
    <mergeCell ref="U105:V105"/>
    <mergeCell ref="X105:Z105"/>
    <mergeCell ref="P102:Q102"/>
    <mergeCell ref="R102:T102"/>
    <mergeCell ref="U102:V102"/>
    <mergeCell ref="X102:Z102"/>
    <mergeCell ref="P103:Q103"/>
    <mergeCell ref="R103:T103"/>
    <mergeCell ref="U103:V103"/>
    <mergeCell ref="X103:Z103"/>
    <mergeCell ref="P100:Q100"/>
    <mergeCell ref="R100:T100"/>
    <mergeCell ref="U100:V100"/>
    <mergeCell ref="X100:Z100"/>
    <mergeCell ref="P101:Q101"/>
    <mergeCell ref="R101:T101"/>
    <mergeCell ref="U101:V101"/>
    <mergeCell ref="X101:Z101"/>
    <mergeCell ref="P98:Q98"/>
    <mergeCell ref="R98:T98"/>
    <mergeCell ref="U98:V98"/>
    <mergeCell ref="X98:Z98"/>
    <mergeCell ref="P99:Q99"/>
    <mergeCell ref="R99:T99"/>
    <mergeCell ref="U99:V99"/>
    <mergeCell ref="X99:Z99"/>
    <mergeCell ref="P96:Q96"/>
    <mergeCell ref="R96:T96"/>
    <mergeCell ref="U96:V96"/>
    <mergeCell ref="X96:Z96"/>
    <mergeCell ref="P97:Q97"/>
    <mergeCell ref="R97:T97"/>
    <mergeCell ref="U97:V97"/>
    <mergeCell ref="X97:Z97"/>
    <mergeCell ref="P94:Q94"/>
    <mergeCell ref="R94:T94"/>
    <mergeCell ref="U94:V94"/>
    <mergeCell ref="X94:Z94"/>
    <mergeCell ref="P95:Q95"/>
    <mergeCell ref="R95:T95"/>
    <mergeCell ref="U95:V95"/>
    <mergeCell ref="X95:Z95"/>
    <mergeCell ref="P92:Q92"/>
    <mergeCell ref="R92:T92"/>
    <mergeCell ref="U92:V92"/>
    <mergeCell ref="X92:Z92"/>
    <mergeCell ref="P93:Q93"/>
    <mergeCell ref="R93:T93"/>
    <mergeCell ref="U93:V93"/>
    <mergeCell ref="X93:Z93"/>
    <mergeCell ref="P90:Q90"/>
    <mergeCell ref="R90:T90"/>
    <mergeCell ref="U90:V90"/>
    <mergeCell ref="X90:Z90"/>
    <mergeCell ref="P91:Q91"/>
    <mergeCell ref="R91:T91"/>
    <mergeCell ref="U91:V91"/>
    <mergeCell ref="X91:Z91"/>
    <mergeCell ref="P88:Q88"/>
    <mergeCell ref="R88:T88"/>
    <mergeCell ref="U88:V88"/>
    <mergeCell ref="X88:Z88"/>
    <mergeCell ref="P89:Q89"/>
    <mergeCell ref="R89:T89"/>
    <mergeCell ref="U89:V89"/>
    <mergeCell ref="X89:Z89"/>
    <mergeCell ref="P86:Q86"/>
    <mergeCell ref="R86:T86"/>
    <mergeCell ref="U86:V86"/>
    <mergeCell ref="X86:Z86"/>
    <mergeCell ref="P87:Q87"/>
    <mergeCell ref="R87:T87"/>
    <mergeCell ref="U87:V87"/>
    <mergeCell ref="X87:Z87"/>
    <mergeCell ref="P84:Q84"/>
    <mergeCell ref="R84:T84"/>
    <mergeCell ref="U84:V84"/>
    <mergeCell ref="X84:Z84"/>
    <mergeCell ref="P85:Q85"/>
    <mergeCell ref="R85:T85"/>
    <mergeCell ref="U85:V85"/>
    <mergeCell ref="X85:Z85"/>
    <mergeCell ref="P82:Q82"/>
    <mergeCell ref="R82:T82"/>
    <mergeCell ref="U82:V82"/>
    <mergeCell ref="X82:Z82"/>
    <mergeCell ref="P83:Q83"/>
    <mergeCell ref="R83:T83"/>
    <mergeCell ref="U83:V83"/>
    <mergeCell ref="X83:Z83"/>
    <mergeCell ref="P80:Q80"/>
    <mergeCell ref="R80:T80"/>
    <mergeCell ref="U80:V80"/>
    <mergeCell ref="X80:Z80"/>
    <mergeCell ref="P81:Q81"/>
    <mergeCell ref="R81:T81"/>
    <mergeCell ref="U81:V81"/>
    <mergeCell ref="X81:Z81"/>
    <mergeCell ref="P78:Q78"/>
    <mergeCell ref="R78:T78"/>
    <mergeCell ref="U78:V78"/>
    <mergeCell ref="X78:Z78"/>
    <mergeCell ref="P79:Q79"/>
    <mergeCell ref="R79:T79"/>
    <mergeCell ref="U79:V79"/>
    <mergeCell ref="X79:Z79"/>
    <mergeCell ref="P76:Q76"/>
    <mergeCell ref="R76:T76"/>
    <mergeCell ref="U76:V76"/>
    <mergeCell ref="X76:Z76"/>
    <mergeCell ref="P77:Q77"/>
    <mergeCell ref="R77:T77"/>
    <mergeCell ref="U77:V77"/>
    <mergeCell ref="X77:Z77"/>
    <mergeCell ref="P74:Q74"/>
    <mergeCell ref="R74:T74"/>
    <mergeCell ref="U74:V74"/>
    <mergeCell ref="X74:Z74"/>
    <mergeCell ref="P75:Q75"/>
    <mergeCell ref="R75:T75"/>
    <mergeCell ref="U75:V75"/>
    <mergeCell ref="X75:Z75"/>
    <mergeCell ref="P72:Q72"/>
    <mergeCell ref="R72:T72"/>
    <mergeCell ref="U72:V72"/>
    <mergeCell ref="X72:Z72"/>
    <mergeCell ref="P73:Q73"/>
    <mergeCell ref="R73:T73"/>
    <mergeCell ref="U73:V73"/>
    <mergeCell ref="X73:Z73"/>
    <mergeCell ref="P70:Q70"/>
    <mergeCell ref="R70:T70"/>
    <mergeCell ref="U70:V70"/>
    <mergeCell ref="X70:Z70"/>
    <mergeCell ref="P71:Q71"/>
    <mergeCell ref="R71:T71"/>
    <mergeCell ref="U71:V71"/>
    <mergeCell ref="X71:Z71"/>
    <mergeCell ref="P68:Q68"/>
    <mergeCell ref="R68:T68"/>
    <mergeCell ref="U68:V68"/>
    <mergeCell ref="X68:Z68"/>
    <mergeCell ref="P69:Q69"/>
    <mergeCell ref="R69:T69"/>
    <mergeCell ref="U69:V69"/>
    <mergeCell ref="X69:Z69"/>
    <mergeCell ref="P66:Q66"/>
    <mergeCell ref="R66:T66"/>
    <mergeCell ref="U66:V66"/>
    <mergeCell ref="X66:Z66"/>
    <mergeCell ref="P67:Q67"/>
    <mergeCell ref="R67:T67"/>
    <mergeCell ref="U67:V67"/>
    <mergeCell ref="X67:Z67"/>
    <mergeCell ref="P64:Q64"/>
    <mergeCell ref="R64:T64"/>
    <mergeCell ref="U64:V64"/>
    <mergeCell ref="X64:Z64"/>
    <mergeCell ref="P65:Q65"/>
    <mergeCell ref="R65:T65"/>
    <mergeCell ref="U65:V65"/>
    <mergeCell ref="X65:Z65"/>
    <mergeCell ref="P62:Q62"/>
    <mergeCell ref="R62:T62"/>
    <mergeCell ref="U62:V62"/>
    <mergeCell ref="X62:Z62"/>
    <mergeCell ref="P63:Q63"/>
    <mergeCell ref="R63:T63"/>
    <mergeCell ref="U63:V63"/>
    <mergeCell ref="X63:Z63"/>
    <mergeCell ref="P60:Q60"/>
    <mergeCell ref="R60:T60"/>
    <mergeCell ref="U60:V60"/>
    <mergeCell ref="X60:Z60"/>
    <mergeCell ref="P61:Q61"/>
    <mergeCell ref="R61:T61"/>
    <mergeCell ref="U61:V61"/>
    <mergeCell ref="X61:Z61"/>
    <mergeCell ref="P58:Q58"/>
    <mergeCell ref="R58:T58"/>
    <mergeCell ref="U58:V58"/>
    <mergeCell ref="X58:Z58"/>
    <mergeCell ref="P59:Q59"/>
    <mergeCell ref="R59:T59"/>
    <mergeCell ref="U59:V59"/>
    <mergeCell ref="X59:Z59"/>
    <mergeCell ref="P56:Q56"/>
    <mergeCell ref="R56:T56"/>
    <mergeCell ref="U56:V56"/>
    <mergeCell ref="X56:Z56"/>
    <mergeCell ref="P57:Q57"/>
    <mergeCell ref="R57:T57"/>
    <mergeCell ref="U57:V57"/>
    <mergeCell ref="X57:Z57"/>
    <mergeCell ref="P54:Q54"/>
    <mergeCell ref="R54:T54"/>
    <mergeCell ref="U54:V54"/>
    <mergeCell ref="X54:Z54"/>
    <mergeCell ref="P55:Q55"/>
    <mergeCell ref="R55:T55"/>
    <mergeCell ref="U55:V55"/>
    <mergeCell ref="X55:Z55"/>
    <mergeCell ref="P52:Q52"/>
    <mergeCell ref="R52:T52"/>
    <mergeCell ref="U52:V52"/>
    <mergeCell ref="X52:Z52"/>
    <mergeCell ref="P53:Q53"/>
    <mergeCell ref="R53:T53"/>
    <mergeCell ref="U53:V53"/>
    <mergeCell ref="X53:Z53"/>
    <mergeCell ref="J420:M420"/>
    <mergeCell ref="J320:M320"/>
    <mergeCell ref="J321:M321"/>
    <mergeCell ref="J238:M238"/>
    <mergeCell ref="J239:M239"/>
    <mergeCell ref="J269:M269"/>
    <mergeCell ref="J270:M270"/>
    <mergeCell ref="J271:M271"/>
    <mergeCell ref="J272:M272"/>
    <mergeCell ref="J265:M265"/>
    <mergeCell ref="J266:M266"/>
    <mergeCell ref="J267:M267"/>
    <mergeCell ref="J268:M268"/>
    <mergeCell ref="J221:M221"/>
    <mergeCell ref="J222:M222"/>
    <mergeCell ref="J218:M218"/>
    <mergeCell ref="P50:Q50"/>
    <mergeCell ref="R50:T50"/>
    <mergeCell ref="U50:V50"/>
    <mergeCell ref="X50:Z50"/>
    <mergeCell ref="P51:Q51"/>
    <mergeCell ref="R51:T51"/>
    <mergeCell ref="U51:V51"/>
    <mergeCell ref="X51:Z51"/>
    <mergeCell ref="J351:M351"/>
    <mergeCell ref="J352:M352"/>
    <mergeCell ref="J425:M425"/>
    <mergeCell ref="J426:M427"/>
    <mergeCell ref="J377:M378"/>
    <mergeCell ref="J380:M380"/>
    <mergeCell ref="J381:M382"/>
    <mergeCell ref="J383:M384"/>
    <mergeCell ref="J385:M387"/>
    <mergeCell ref="J388:M388"/>
    <mergeCell ref="J341:M341"/>
    <mergeCell ref="J342:M342"/>
    <mergeCell ref="J337:M337"/>
    <mergeCell ref="J338:M338"/>
    <mergeCell ref="J339:M339"/>
    <mergeCell ref="J340:M340"/>
    <mergeCell ref="J315:M315"/>
    <mergeCell ref="J316:M316"/>
    <mergeCell ref="J330:M330"/>
    <mergeCell ref="J331:M331"/>
    <mergeCell ref="J332:M332"/>
    <mergeCell ref="J333:M333"/>
    <mergeCell ref="J319:M319"/>
    <mergeCell ref="J324:M324"/>
    <mergeCell ref="J219:M219"/>
    <mergeCell ref="J220:M220"/>
    <mergeCell ref="J212:M212"/>
    <mergeCell ref="J190:M190"/>
    <mergeCell ref="J191:M191"/>
    <mergeCell ref="J210:M210"/>
    <mergeCell ref="J211:M211"/>
    <mergeCell ref="J216:M216"/>
    <mergeCell ref="J217:M217"/>
    <mergeCell ref="J213:M213"/>
    <mergeCell ref="J214:M214"/>
    <mergeCell ref="J215:M215"/>
    <mergeCell ref="J207:M207"/>
    <mergeCell ref="J165:M165"/>
    <mergeCell ref="J166:M166"/>
    <mergeCell ref="J173:M173"/>
    <mergeCell ref="J174:M174"/>
    <mergeCell ref="J175:M175"/>
    <mergeCell ref="J176:M176"/>
    <mergeCell ref="J205:M205"/>
    <mergeCell ref="J206:M206"/>
    <mergeCell ref="J208:M208"/>
    <mergeCell ref="J209:M209"/>
    <mergeCell ref="J199:M199"/>
    <mergeCell ref="J200:M200"/>
    <mergeCell ref="J203:M203"/>
    <mergeCell ref="J201:M201"/>
    <mergeCell ref="J202:M202"/>
    <mergeCell ref="J204:M204"/>
    <mergeCell ref="J197:M197"/>
    <mergeCell ref="J198:M198"/>
    <mergeCell ref="J193:M193"/>
    <mergeCell ref="J62:M62"/>
    <mergeCell ref="J63:M63"/>
    <mergeCell ref="J71:M71"/>
    <mergeCell ref="J72:M72"/>
    <mergeCell ref="J83:M83"/>
    <mergeCell ref="J138:M138"/>
    <mergeCell ref="J127:M127"/>
    <mergeCell ref="J128:M128"/>
    <mergeCell ref="J129:M129"/>
    <mergeCell ref="J130:M130"/>
    <mergeCell ref="J135:M135"/>
    <mergeCell ref="J136:M136"/>
    <mergeCell ref="J131:M131"/>
    <mergeCell ref="J132:M132"/>
    <mergeCell ref="J133:M133"/>
    <mergeCell ref="J116:M116"/>
    <mergeCell ref="J117:M117"/>
    <mergeCell ref="J118:M118"/>
    <mergeCell ref="J119:M119"/>
    <mergeCell ref="J120:M120"/>
    <mergeCell ref="J137:M137"/>
    <mergeCell ref="J124:M124"/>
    <mergeCell ref="J125:M125"/>
    <mergeCell ref="J134:M134"/>
    <mergeCell ref="J126:M126"/>
    <mergeCell ref="J121:M121"/>
    <mergeCell ref="J122:M122"/>
    <mergeCell ref="J123:M123"/>
    <mergeCell ref="J109:M109"/>
    <mergeCell ref="J110:M110"/>
    <mergeCell ref="J111:M111"/>
    <mergeCell ref="J112:M112"/>
    <mergeCell ref="J461:M461"/>
    <mergeCell ref="J462:M462"/>
    <mergeCell ref="J458:M458"/>
    <mergeCell ref="J459:M460"/>
    <mergeCell ref="J450:M450"/>
    <mergeCell ref="J451:M451"/>
    <mergeCell ref="J452:M452"/>
    <mergeCell ref="J453:M453"/>
    <mergeCell ref="J454:M454"/>
    <mergeCell ref="J455:M455"/>
    <mergeCell ref="J444:M444"/>
    <mergeCell ref="J445:M445"/>
    <mergeCell ref="J446:M446"/>
    <mergeCell ref="J447:M447"/>
    <mergeCell ref="J448:M448"/>
    <mergeCell ref="J449:M449"/>
    <mergeCell ref="J437:M437"/>
    <mergeCell ref="J438:M438"/>
    <mergeCell ref="J439:M439"/>
    <mergeCell ref="J440:M440"/>
    <mergeCell ref="J441:M441"/>
    <mergeCell ref="J442:M443"/>
    <mergeCell ref="J435:M435"/>
    <mergeCell ref="J436:M436"/>
    <mergeCell ref="J428:M429"/>
    <mergeCell ref="J430:M430"/>
    <mergeCell ref="J431:M432"/>
    <mergeCell ref="J433:M434"/>
    <mergeCell ref="J414:M414"/>
    <mergeCell ref="J415:M415"/>
    <mergeCell ref="J416:M416"/>
    <mergeCell ref="J417:M417"/>
    <mergeCell ref="J418:M418"/>
    <mergeCell ref="J419:M419"/>
    <mergeCell ref="J408:M408"/>
    <mergeCell ref="J409:M409"/>
    <mergeCell ref="J410:M410"/>
    <mergeCell ref="J411:M411"/>
    <mergeCell ref="J412:M412"/>
    <mergeCell ref="J413:M413"/>
    <mergeCell ref="J402:M402"/>
    <mergeCell ref="J403:M403"/>
    <mergeCell ref="J404:M404"/>
    <mergeCell ref="J405:M405"/>
    <mergeCell ref="J406:M406"/>
    <mergeCell ref="J407:M407"/>
    <mergeCell ref="J389:M391"/>
    <mergeCell ref="J392:M394"/>
    <mergeCell ref="J395:M396"/>
    <mergeCell ref="J397:M397"/>
    <mergeCell ref="J379:M379"/>
    <mergeCell ref="J373:M373"/>
    <mergeCell ref="J367:M367"/>
    <mergeCell ref="J368:M372"/>
    <mergeCell ref="J374:M374"/>
    <mergeCell ref="J375:M376"/>
    <mergeCell ref="J361:M361"/>
    <mergeCell ref="J362:M362"/>
    <mergeCell ref="J363:M363"/>
    <mergeCell ref="J364:M364"/>
    <mergeCell ref="J365:M365"/>
    <mergeCell ref="J366:M366"/>
    <mergeCell ref="J359:M359"/>
    <mergeCell ref="J360:M360"/>
    <mergeCell ref="J355:M355"/>
    <mergeCell ref="J356:M356"/>
    <mergeCell ref="J357:M357"/>
    <mergeCell ref="J358:M358"/>
    <mergeCell ref="J354:M354"/>
    <mergeCell ref="J353:M353"/>
    <mergeCell ref="J343:M343"/>
    <mergeCell ref="J344:M344"/>
    <mergeCell ref="J345:M345"/>
    <mergeCell ref="J346:M346"/>
    <mergeCell ref="J347:M347"/>
    <mergeCell ref="J348:M348"/>
    <mergeCell ref="J349:M349"/>
    <mergeCell ref="J350:M350"/>
    <mergeCell ref="J334:M334"/>
    <mergeCell ref="J335:M335"/>
    <mergeCell ref="J336:M336"/>
    <mergeCell ref="J325:M325"/>
    <mergeCell ref="J326:M326"/>
    <mergeCell ref="J327:M327"/>
    <mergeCell ref="J328:M328"/>
    <mergeCell ref="J329:M329"/>
    <mergeCell ref="J322:M322"/>
    <mergeCell ref="J323:M323"/>
    <mergeCell ref="J317:M317"/>
    <mergeCell ref="J318:M318"/>
    <mergeCell ref="J307:M307"/>
    <mergeCell ref="J308:M308"/>
    <mergeCell ref="J309:M309"/>
    <mergeCell ref="J310:M310"/>
    <mergeCell ref="J311:M311"/>
    <mergeCell ref="J312:M312"/>
    <mergeCell ref="J313:M313"/>
    <mergeCell ref="J314:M314"/>
    <mergeCell ref="J301:M301"/>
    <mergeCell ref="J304:M304"/>
    <mergeCell ref="J302:M302"/>
    <mergeCell ref="J303:M303"/>
    <mergeCell ref="J305:M305"/>
    <mergeCell ref="J306:M306"/>
    <mergeCell ref="J295:M295"/>
    <mergeCell ref="J296:M296"/>
    <mergeCell ref="J297:M297"/>
    <mergeCell ref="J298:M298"/>
    <mergeCell ref="J299:M299"/>
    <mergeCell ref="J300:M300"/>
    <mergeCell ref="J289:M289"/>
    <mergeCell ref="J290:M290"/>
    <mergeCell ref="J291:M291"/>
    <mergeCell ref="J294:M294"/>
    <mergeCell ref="J292:M292"/>
    <mergeCell ref="J293:M293"/>
    <mergeCell ref="J287:M287"/>
    <mergeCell ref="J288:M288"/>
    <mergeCell ref="J283:M283"/>
    <mergeCell ref="J284:M284"/>
    <mergeCell ref="J285:M285"/>
    <mergeCell ref="J286:M286"/>
    <mergeCell ref="J279:M279"/>
    <mergeCell ref="J280:M280"/>
    <mergeCell ref="J281:M281"/>
    <mergeCell ref="J282:M282"/>
    <mergeCell ref="J273:M273"/>
    <mergeCell ref="J274:M274"/>
    <mergeCell ref="J275:M275"/>
    <mergeCell ref="J276:M276"/>
    <mergeCell ref="J277:M277"/>
    <mergeCell ref="J278:M278"/>
    <mergeCell ref="J261:M261"/>
    <mergeCell ref="J264:M264"/>
    <mergeCell ref="J259:M259"/>
    <mergeCell ref="J260:M260"/>
    <mergeCell ref="J262:M262"/>
    <mergeCell ref="J263:M263"/>
    <mergeCell ref="J253:M253"/>
    <mergeCell ref="J254:M254"/>
    <mergeCell ref="J255:M255"/>
    <mergeCell ref="J256:M256"/>
    <mergeCell ref="J257:M257"/>
    <mergeCell ref="J258:M258"/>
    <mergeCell ref="J249:M249"/>
    <mergeCell ref="J250:M250"/>
    <mergeCell ref="J247:M247"/>
    <mergeCell ref="J248:M248"/>
    <mergeCell ref="J251:M251"/>
    <mergeCell ref="J252:M252"/>
    <mergeCell ref="J243:M243"/>
    <mergeCell ref="J246:M246"/>
    <mergeCell ref="J241:M241"/>
    <mergeCell ref="J242:M242"/>
    <mergeCell ref="J244:M244"/>
    <mergeCell ref="J245:M245"/>
    <mergeCell ref="J240:M240"/>
    <mergeCell ref="J234:M234"/>
    <mergeCell ref="J229:M229"/>
    <mergeCell ref="J230:M230"/>
    <mergeCell ref="J231:M231"/>
    <mergeCell ref="J232:M232"/>
    <mergeCell ref="J233:M233"/>
    <mergeCell ref="J235:M235"/>
    <mergeCell ref="J236:M236"/>
    <mergeCell ref="J237:M237"/>
    <mergeCell ref="J223:M223"/>
    <mergeCell ref="J224:M224"/>
    <mergeCell ref="J225:M225"/>
    <mergeCell ref="J226:M226"/>
    <mergeCell ref="J227:M227"/>
    <mergeCell ref="J228:M228"/>
    <mergeCell ref="J194:M194"/>
    <mergeCell ref="J195:M195"/>
    <mergeCell ref="J196:M196"/>
    <mergeCell ref="J192:M192"/>
    <mergeCell ref="J184:M184"/>
    <mergeCell ref="J181:M181"/>
    <mergeCell ref="J182:M182"/>
    <mergeCell ref="J183:M183"/>
    <mergeCell ref="J185:M185"/>
    <mergeCell ref="J186:M186"/>
    <mergeCell ref="J187:M187"/>
    <mergeCell ref="J188:M188"/>
    <mergeCell ref="J189:M189"/>
    <mergeCell ref="J180:M180"/>
    <mergeCell ref="J169:M169"/>
    <mergeCell ref="J170:M170"/>
    <mergeCell ref="J171:M171"/>
    <mergeCell ref="J172:M172"/>
    <mergeCell ref="J167:M167"/>
    <mergeCell ref="J168:M168"/>
    <mergeCell ref="J177:M177"/>
    <mergeCell ref="J179:M179"/>
    <mergeCell ref="J178:M178"/>
    <mergeCell ref="J151:M151"/>
    <mergeCell ref="J152:M152"/>
    <mergeCell ref="J153:M153"/>
    <mergeCell ref="J154:M154"/>
    <mergeCell ref="J155:M155"/>
    <mergeCell ref="J156:M156"/>
    <mergeCell ref="J149:M149"/>
    <mergeCell ref="J150:M150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61:M161"/>
    <mergeCell ref="J162:M162"/>
    <mergeCell ref="J163:M163"/>
    <mergeCell ref="J164:M164"/>
    <mergeCell ref="J157:M157"/>
    <mergeCell ref="J158:M158"/>
    <mergeCell ref="J159:M159"/>
    <mergeCell ref="J160:M160"/>
    <mergeCell ref="J113:M113"/>
    <mergeCell ref="J114:M114"/>
    <mergeCell ref="J115:M115"/>
    <mergeCell ref="J105:M105"/>
    <mergeCell ref="J106:M106"/>
    <mergeCell ref="J103:M103"/>
    <mergeCell ref="J104:M104"/>
    <mergeCell ref="J107:M107"/>
    <mergeCell ref="J108:M108"/>
    <mergeCell ref="J102:M102"/>
    <mergeCell ref="J91:M91"/>
    <mergeCell ref="J92:M92"/>
    <mergeCell ref="J93:M93"/>
    <mergeCell ref="J94:M94"/>
    <mergeCell ref="J95:M95"/>
    <mergeCell ref="J98:M98"/>
    <mergeCell ref="J99:M99"/>
    <mergeCell ref="J100:M100"/>
    <mergeCell ref="J101:M101"/>
    <mergeCell ref="J80:M80"/>
    <mergeCell ref="J81:M81"/>
    <mergeCell ref="J82:M82"/>
    <mergeCell ref="J84:M84"/>
    <mergeCell ref="J86:M86"/>
    <mergeCell ref="J87:M87"/>
    <mergeCell ref="J85:M85"/>
    <mergeCell ref="J96:M96"/>
    <mergeCell ref="J97:M97"/>
    <mergeCell ref="J88:M88"/>
    <mergeCell ref="J89:M89"/>
    <mergeCell ref="J90:M90"/>
    <mergeCell ref="J76:M76"/>
    <mergeCell ref="J77:M77"/>
    <mergeCell ref="J78:M78"/>
    <mergeCell ref="J67:M67"/>
    <mergeCell ref="J68:M68"/>
    <mergeCell ref="J69:M69"/>
    <mergeCell ref="J70:M70"/>
    <mergeCell ref="J73:M73"/>
    <mergeCell ref="J74:M74"/>
    <mergeCell ref="J75:M75"/>
    <mergeCell ref="J79:M79"/>
    <mergeCell ref="J64:M64"/>
    <mergeCell ref="J65:M65"/>
    <mergeCell ref="J66:M66"/>
    <mergeCell ref="J55:M55"/>
    <mergeCell ref="J56:M56"/>
    <mergeCell ref="J57:M57"/>
    <mergeCell ref="J58:M58"/>
    <mergeCell ref="J59:M59"/>
    <mergeCell ref="J60:M60"/>
    <mergeCell ref="J61:M61"/>
    <mergeCell ref="J50:M50"/>
    <mergeCell ref="J51:M51"/>
    <mergeCell ref="J52:M52"/>
    <mergeCell ref="J53:M53"/>
    <mergeCell ref="J54:M54"/>
    <mergeCell ref="B592:C592"/>
    <mergeCell ref="B344:C344"/>
    <mergeCell ref="B586:C586"/>
    <mergeCell ref="B587:C587"/>
    <mergeCell ref="B588:C588"/>
    <mergeCell ref="B320:C320"/>
    <mergeCell ref="B321:C321"/>
    <mergeCell ref="B329:C329"/>
    <mergeCell ref="B330:C330"/>
    <mergeCell ref="B328:C328"/>
    <mergeCell ref="B324:C324"/>
    <mergeCell ref="B325:C325"/>
    <mergeCell ref="B326:C326"/>
    <mergeCell ref="B327:C327"/>
    <mergeCell ref="B322:C322"/>
    <mergeCell ref="B323:C323"/>
    <mergeCell ref="B204:C204"/>
    <mergeCell ref="B595:C595"/>
    <mergeCell ref="B590:C590"/>
    <mergeCell ref="B591:C591"/>
    <mergeCell ref="B331:C331"/>
    <mergeCell ref="B332:C332"/>
    <mergeCell ref="B337:C337"/>
    <mergeCell ref="B338:C338"/>
    <mergeCell ref="B339:C339"/>
    <mergeCell ref="B342:C342"/>
    <mergeCell ref="B594:C594"/>
    <mergeCell ref="B347:C347"/>
    <mergeCell ref="B345:C345"/>
    <mergeCell ref="B333:C333"/>
    <mergeCell ref="B336:C336"/>
    <mergeCell ref="B589:C589"/>
    <mergeCell ref="B593:C593"/>
    <mergeCell ref="B346:C346"/>
    <mergeCell ref="B335:C335"/>
    <mergeCell ref="B340:C340"/>
    <mergeCell ref="B343:C343"/>
    <mergeCell ref="B334:C334"/>
    <mergeCell ref="B341:C341"/>
    <mergeCell ref="B585:C585"/>
    <mergeCell ref="B379:C379"/>
    <mergeCell ref="B368:C368"/>
    <mergeCell ref="B387:C387"/>
    <mergeCell ref="B388:C388"/>
    <mergeCell ref="B389:C389"/>
    <mergeCell ref="B390:C390"/>
    <mergeCell ref="B391:C391"/>
    <mergeCell ref="B380:C380"/>
    <mergeCell ref="B381:C381"/>
    <mergeCell ref="B205:C205"/>
    <mergeCell ref="B206:C206"/>
    <mergeCell ref="B199:C199"/>
    <mergeCell ref="B200:C200"/>
    <mergeCell ref="B201:C201"/>
    <mergeCell ref="B202:C202"/>
    <mergeCell ref="B221:C221"/>
    <mergeCell ref="B222:C222"/>
    <mergeCell ref="B223:C223"/>
    <mergeCell ref="B224:C224"/>
    <mergeCell ref="B225:C225"/>
    <mergeCell ref="B216:C216"/>
    <mergeCell ref="B217:C217"/>
    <mergeCell ref="B218:C218"/>
    <mergeCell ref="B219:C219"/>
    <mergeCell ref="B220:C220"/>
    <mergeCell ref="B211:C211"/>
    <mergeCell ref="B212:C212"/>
    <mergeCell ref="B213:C213"/>
    <mergeCell ref="B214:C214"/>
    <mergeCell ref="B215:C215"/>
    <mergeCell ref="B207:C207"/>
    <mergeCell ref="B208:C208"/>
    <mergeCell ref="B209:C209"/>
    <mergeCell ref="B210:C210"/>
    <mergeCell ref="B192:C192"/>
    <mergeCell ref="B193:C193"/>
    <mergeCell ref="B203:C203"/>
    <mergeCell ref="B196:C196"/>
    <mergeCell ref="B197:C197"/>
    <mergeCell ref="B198:C198"/>
    <mergeCell ref="B194:C194"/>
    <mergeCell ref="B195:C195"/>
    <mergeCell ref="B187:C187"/>
    <mergeCell ref="B188:C188"/>
    <mergeCell ref="B189:C189"/>
    <mergeCell ref="B190:C190"/>
    <mergeCell ref="B191:C191"/>
    <mergeCell ref="B184:C184"/>
    <mergeCell ref="B185:C185"/>
    <mergeCell ref="B186:C186"/>
    <mergeCell ref="B181:C181"/>
    <mergeCell ref="B182:C182"/>
    <mergeCell ref="B183:C183"/>
    <mergeCell ref="B177:C177"/>
    <mergeCell ref="B178:C178"/>
    <mergeCell ref="B179:C179"/>
    <mergeCell ref="B180:C180"/>
    <mergeCell ref="B175:C175"/>
    <mergeCell ref="B176:C176"/>
    <mergeCell ref="B173:C173"/>
    <mergeCell ref="B174:C174"/>
    <mergeCell ref="B170:C170"/>
    <mergeCell ref="B171:C171"/>
    <mergeCell ref="B172:C172"/>
    <mergeCell ref="B167:C167"/>
    <mergeCell ref="B168:C168"/>
    <mergeCell ref="B169:C169"/>
    <mergeCell ref="B165:C165"/>
    <mergeCell ref="B166:C166"/>
    <mergeCell ref="B163:C163"/>
    <mergeCell ref="B164:C164"/>
    <mergeCell ref="B161:C161"/>
    <mergeCell ref="B162:C162"/>
    <mergeCell ref="B158:C158"/>
    <mergeCell ref="B159:C159"/>
    <mergeCell ref="B160:C160"/>
    <mergeCell ref="B155:C155"/>
    <mergeCell ref="B156:C156"/>
    <mergeCell ref="B157:C157"/>
    <mergeCell ref="B151:C151"/>
    <mergeCell ref="B152:C152"/>
    <mergeCell ref="B153:C153"/>
    <mergeCell ref="B154:C154"/>
    <mergeCell ref="B148:C148"/>
    <mergeCell ref="B149:C149"/>
    <mergeCell ref="B150:C150"/>
    <mergeCell ref="B146:C146"/>
    <mergeCell ref="B147:C147"/>
    <mergeCell ref="B143:C143"/>
    <mergeCell ref="B144:C144"/>
    <mergeCell ref="B145:C145"/>
    <mergeCell ref="B141:C141"/>
    <mergeCell ref="B142:C142"/>
    <mergeCell ref="B140:C140"/>
    <mergeCell ref="B133:C133"/>
    <mergeCell ref="B135:C135"/>
    <mergeCell ref="B136:C136"/>
    <mergeCell ref="B137:C137"/>
    <mergeCell ref="B138:C138"/>
    <mergeCell ref="B139:C139"/>
    <mergeCell ref="B134:C134"/>
    <mergeCell ref="B132:C132"/>
    <mergeCell ref="B129:C129"/>
    <mergeCell ref="B130:C130"/>
    <mergeCell ref="B128:C128"/>
    <mergeCell ref="B125:C125"/>
    <mergeCell ref="B126:C126"/>
    <mergeCell ref="B127:C127"/>
    <mergeCell ref="B124:C124"/>
    <mergeCell ref="B118:C118"/>
    <mergeCell ref="B119:C119"/>
    <mergeCell ref="B120:C120"/>
    <mergeCell ref="B121:C121"/>
    <mergeCell ref="B131:C131"/>
    <mergeCell ref="B122:C122"/>
    <mergeCell ref="B115:C115"/>
    <mergeCell ref="B116:C116"/>
    <mergeCell ref="B117:C117"/>
    <mergeCell ref="B109:C109"/>
    <mergeCell ref="B123:C123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88:C88"/>
    <mergeCell ref="B89:C89"/>
    <mergeCell ref="B90:C90"/>
    <mergeCell ref="B91:C91"/>
    <mergeCell ref="B94:C94"/>
    <mergeCell ref="B110:C110"/>
    <mergeCell ref="B102:C102"/>
    <mergeCell ref="B97:C97"/>
    <mergeCell ref="B98:C98"/>
    <mergeCell ref="B99:C99"/>
    <mergeCell ref="B92:C92"/>
    <mergeCell ref="B93:C93"/>
    <mergeCell ref="B95:C95"/>
    <mergeCell ref="B96:C96"/>
    <mergeCell ref="B100:C100"/>
    <mergeCell ref="B101:C101"/>
    <mergeCell ref="B86:C86"/>
    <mergeCell ref="B87:C87"/>
    <mergeCell ref="B64:C64"/>
    <mergeCell ref="B80:C80"/>
    <mergeCell ref="B81:C81"/>
    <mergeCell ref="B82:C82"/>
    <mergeCell ref="B75:C75"/>
    <mergeCell ref="B77:C77"/>
    <mergeCell ref="B79:C79"/>
    <mergeCell ref="B70:C70"/>
    <mergeCell ref="B71:C71"/>
    <mergeCell ref="B83:C83"/>
    <mergeCell ref="B69:C69"/>
    <mergeCell ref="B84:C84"/>
    <mergeCell ref="B76:C76"/>
    <mergeCell ref="B40:C40"/>
    <mergeCell ref="B53:C53"/>
    <mergeCell ref="B54:C54"/>
    <mergeCell ref="B55:C55"/>
    <mergeCell ref="B78:C78"/>
    <mergeCell ref="B50:C50"/>
    <mergeCell ref="B61:C61"/>
    <mergeCell ref="B62:C62"/>
    <mergeCell ref="B63:C63"/>
    <mergeCell ref="C11:H12"/>
    <mergeCell ref="B56:C56"/>
    <mergeCell ref="A599:F599"/>
    <mergeCell ref="B41:F41"/>
    <mergeCell ref="B49:C49"/>
    <mergeCell ref="B555:C555"/>
    <mergeCell ref="B596:F596"/>
    <mergeCell ref="B550:F550"/>
    <mergeCell ref="B51:C51"/>
    <mergeCell ref="B37:C37"/>
    <mergeCell ref="B38:C38"/>
    <mergeCell ref="B57:C57"/>
    <mergeCell ref="B58:C58"/>
    <mergeCell ref="B52:C52"/>
    <mergeCell ref="A26:H26"/>
    <mergeCell ref="A3:H3"/>
    <mergeCell ref="C14:G14"/>
    <mergeCell ref="B19:G19"/>
    <mergeCell ref="A24:H24"/>
    <mergeCell ref="B39:C39"/>
    <mergeCell ref="B36:C36"/>
    <mergeCell ref="B556:C556"/>
    <mergeCell ref="B60:C60"/>
    <mergeCell ref="B72:C72"/>
    <mergeCell ref="B73:C73"/>
    <mergeCell ref="B59:C59"/>
    <mergeCell ref="B68:C68"/>
    <mergeCell ref="B65:C65"/>
    <mergeCell ref="B66:C66"/>
    <mergeCell ref="B67:C67"/>
    <mergeCell ref="B74:C74"/>
    <mergeCell ref="B85:C85"/>
  </mergeCells>
  <conditionalFormatting sqref="C11:D11">
    <cfRule type="aboveAverage" dxfId="0" priority="1" stopIfTrue="1" aboveAverage="0"/>
  </conditionalFormatting>
  <printOptions horizontalCentered="1"/>
  <pageMargins left="0.74803149606299213" right="0.47244094488188981" top="1.7716535433070868" bottom="0.98425196850393704" header="0" footer="0"/>
  <pageSetup paperSize="9" scale="71" orientation="portrait" horizontalDpi="4294967294" verticalDpi="144" r:id="rId1"/>
  <headerFooter alignWithMargins="0">
    <oddHeader>&amp;C&amp;G</oddHeader>
  </headerFooter>
  <rowBreaks count="1" manualBreakCount="1">
    <brk id="23" max="7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  <pageSetUpPr fitToPage="1"/>
  </sheetPr>
  <dimension ref="A1:R339"/>
  <sheetViews>
    <sheetView view="pageBreakPreview" topLeftCell="A251" zoomScale="69" zoomScaleNormal="85" zoomScaleSheetLayoutView="69" zoomScalePageLayoutView="75" workbookViewId="0">
      <selection activeCell="N311" sqref="N311"/>
    </sheetView>
  </sheetViews>
  <sheetFormatPr baseColWidth="10" defaultColWidth="11.44140625" defaultRowHeight="13.2"/>
  <cols>
    <col min="1" max="1" width="6" style="183" customWidth="1"/>
    <col min="2" max="2" width="46.33203125" style="159" customWidth="1"/>
    <col min="3" max="3" width="15.88671875" style="159" customWidth="1"/>
    <col min="4" max="4" width="15.109375" style="159" customWidth="1"/>
    <col min="5" max="5" width="10.44140625" style="160" customWidth="1"/>
    <col min="6" max="6" width="11.6640625" style="160" customWidth="1"/>
    <col min="7" max="7" width="13.44140625" style="159" customWidth="1"/>
    <col min="8" max="8" width="17.109375" style="159" customWidth="1"/>
    <col min="9" max="9" width="5.109375" style="161" customWidth="1"/>
    <col min="10" max="12" width="11.44140625" style="161"/>
    <col min="13" max="13" width="13" style="161" bestFit="1" customWidth="1"/>
    <col min="14" max="14" width="26.6640625" style="161" customWidth="1"/>
    <col min="15" max="16384" width="11.44140625" style="161"/>
  </cols>
  <sheetData>
    <row r="1" spans="1:18" ht="21" customHeight="1"/>
    <row r="2" spans="1:18" ht="27" customHeight="1">
      <c r="A2" s="761" t="s">
        <v>49</v>
      </c>
      <c r="B2" s="761"/>
      <c r="C2" s="761"/>
      <c r="D2" s="761"/>
      <c r="E2" s="761"/>
      <c r="F2" s="761"/>
      <c r="G2" s="761"/>
      <c r="H2" s="761"/>
    </row>
    <row r="3" spans="1:18" ht="18" customHeight="1">
      <c r="B3" s="164"/>
      <c r="C3" s="165"/>
      <c r="D3" s="165"/>
      <c r="E3" s="163"/>
      <c r="F3" s="163"/>
      <c r="G3" s="162"/>
    </row>
    <row r="4" spans="1:18" ht="29.4" customHeight="1">
      <c r="B4" s="477" t="s">
        <v>78</v>
      </c>
      <c r="C4" s="781" t="s">
        <v>943</v>
      </c>
      <c r="D4" s="781"/>
      <c r="E4" s="781"/>
      <c r="F4" s="781"/>
      <c r="G4" s="781"/>
      <c r="H4" s="781"/>
      <c r="I4" s="573"/>
    </row>
    <row r="5" spans="1:18" ht="18" customHeight="1">
      <c r="B5" s="566" t="s">
        <v>944</v>
      </c>
      <c r="C5" s="567" t="s">
        <v>945</v>
      </c>
      <c r="D5" s="402"/>
      <c r="E5" s="395"/>
      <c r="F5" s="395"/>
      <c r="G5" s="395"/>
      <c r="H5" s="402"/>
      <c r="K5" s="565"/>
      <c r="L5" s="780"/>
      <c r="M5" s="780"/>
      <c r="N5" s="780"/>
      <c r="O5" s="780"/>
      <c r="P5" s="780"/>
      <c r="Q5" s="780"/>
      <c r="R5" s="780"/>
    </row>
    <row r="6" spans="1:18" ht="18" customHeight="1">
      <c r="B6" s="566" t="s">
        <v>946</v>
      </c>
      <c r="C6" s="567" t="s">
        <v>947</v>
      </c>
      <c r="D6" s="402"/>
      <c r="E6" s="395"/>
      <c r="F6" s="395"/>
      <c r="G6" s="395"/>
      <c r="H6" s="395"/>
      <c r="K6" s="566"/>
      <c r="L6" s="567"/>
      <c r="M6" s="572"/>
      <c r="N6" s="572"/>
      <c r="O6" s="564"/>
      <c r="P6" s="563"/>
      <c r="Q6" s="563"/>
      <c r="R6"/>
    </row>
    <row r="7" spans="1:18" ht="18" customHeight="1" thickBot="1">
      <c r="B7" s="400"/>
      <c r="C7" s="570" t="s">
        <v>951</v>
      </c>
      <c r="D7" s="177">
        <f>CONSOLIDADO!G17</f>
        <v>2651196.91</v>
      </c>
      <c r="E7" s="574"/>
      <c r="F7" s="570" t="s">
        <v>948</v>
      </c>
      <c r="G7" s="567" t="s">
        <v>950</v>
      </c>
      <c r="H7" s="574"/>
      <c r="K7" s="568"/>
      <c r="L7" s="570"/>
      <c r="M7" s="569"/>
      <c r="N7" s="569"/>
      <c r="O7" s="564"/>
      <c r="P7"/>
      <c r="Q7" s="570"/>
      <c r="R7" s="571"/>
    </row>
    <row r="8" spans="1:18" ht="18" customHeight="1" thickBot="1">
      <c r="B8" s="164"/>
      <c r="C8" s="570" t="s">
        <v>952</v>
      </c>
      <c r="D8" s="779" t="s">
        <v>956</v>
      </c>
      <c r="E8" s="779"/>
      <c r="F8" s="258"/>
      <c r="G8" s="258"/>
      <c r="H8" s="258"/>
      <c r="K8" s="563"/>
      <c r="L8" s="570"/>
      <c r="M8" s="564"/>
      <c r="N8" s="564"/>
      <c r="O8" s="564"/>
      <c r="P8"/>
      <c r="Q8" s="570"/>
      <c r="R8" s="564"/>
    </row>
    <row r="9" spans="1:18" ht="18" customHeight="1" thickBot="1">
      <c r="B9" s="164"/>
      <c r="C9" s="570"/>
      <c r="D9" s="258"/>
      <c r="E9" s="258"/>
      <c r="F9" s="258"/>
      <c r="G9" s="258"/>
      <c r="H9" s="258"/>
      <c r="K9" s="563"/>
      <c r="L9" s="570"/>
      <c r="M9" s="564"/>
      <c r="N9" s="564"/>
      <c r="O9" s="564"/>
      <c r="P9"/>
      <c r="Q9" s="570"/>
      <c r="R9" s="564"/>
    </row>
    <row r="10" spans="1:18" s="168" customFormat="1" ht="20.25" customHeight="1" thickBot="1">
      <c r="A10" s="167"/>
      <c r="B10" s="332" t="s">
        <v>23</v>
      </c>
      <c r="C10" s="771" t="s">
        <v>24</v>
      </c>
      <c r="D10" s="771"/>
      <c r="E10" s="771"/>
      <c r="F10" s="771"/>
      <c r="G10" s="771"/>
      <c r="H10" s="333" t="s">
        <v>25</v>
      </c>
    </row>
    <row r="11" spans="1:18" s="168" customFormat="1" ht="20.25" customHeight="1">
      <c r="A11" s="167"/>
      <c r="B11" s="169" t="s">
        <v>915</v>
      </c>
      <c r="C11" s="519" t="s">
        <v>916</v>
      </c>
      <c r="D11" s="520"/>
      <c r="E11" s="520"/>
      <c r="F11" s="520"/>
      <c r="G11" s="521"/>
      <c r="H11" s="172">
        <f>+H25</f>
        <v>6899.9999999999991</v>
      </c>
    </row>
    <row r="12" spans="1:18" s="168" customFormat="1" ht="20.25" customHeight="1">
      <c r="A12" s="167"/>
      <c r="B12" s="169" t="s">
        <v>340</v>
      </c>
      <c r="C12" s="170" t="s">
        <v>105</v>
      </c>
      <c r="D12" s="170"/>
      <c r="E12" s="170"/>
      <c r="F12" s="170"/>
      <c r="G12" s="171"/>
      <c r="H12" s="172">
        <f>+H36</f>
        <v>164215.06</v>
      </c>
    </row>
    <row r="13" spans="1:18" s="168" customFormat="1" ht="20.25" customHeight="1">
      <c r="A13" s="167"/>
      <c r="B13" s="169" t="s">
        <v>341</v>
      </c>
      <c r="C13" s="173" t="s">
        <v>106</v>
      </c>
      <c r="D13" s="173"/>
      <c r="E13" s="173"/>
      <c r="F13" s="173"/>
      <c r="G13" s="174"/>
      <c r="H13" s="175">
        <f>+H191</f>
        <v>1108</v>
      </c>
    </row>
    <row r="14" spans="1:18" s="168" customFormat="1" ht="20.25" customHeight="1">
      <c r="A14" s="167"/>
      <c r="B14" s="169" t="s">
        <v>345</v>
      </c>
      <c r="C14" s="176" t="s">
        <v>107</v>
      </c>
      <c r="D14" s="176"/>
      <c r="E14" s="176"/>
      <c r="F14" s="176"/>
      <c r="G14" s="174"/>
      <c r="H14" s="175">
        <f>+H283</f>
        <v>14180</v>
      </c>
    </row>
    <row r="15" spans="1:18" s="168" customFormat="1" ht="20.25" customHeight="1">
      <c r="A15" s="167"/>
      <c r="B15" s="169" t="s">
        <v>343</v>
      </c>
      <c r="C15" s="173" t="s">
        <v>108</v>
      </c>
      <c r="D15" s="173"/>
      <c r="E15" s="173"/>
      <c r="F15" s="173"/>
      <c r="G15" s="174"/>
      <c r="H15" s="175">
        <v>0</v>
      </c>
    </row>
    <row r="16" spans="1:18" s="168" customFormat="1" ht="20.25" customHeight="1" thickBot="1">
      <c r="A16" s="167"/>
      <c r="B16" s="772" t="s">
        <v>27</v>
      </c>
      <c r="C16" s="773"/>
      <c r="D16" s="773"/>
      <c r="E16" s="773"/>
      <c r="F16" s="773"/>
      <c r="G16" s="773"/>
      <c r="H16" s="177">
        <f>SUM(H11:H15)</f>
        <v>186403.06</v>
      </c>
      <c r="I16" s="178"/>
      <c r="J16" s="179"/>
      <c r="K16" s="178"/>
    </row>
    <row r="17" spans="1:11" s="168" customFormat="1" ht="20.25" customHeight="1">
      <c r="A17" s="167"/>
      <c r="B17" s="699"/>
      <c r="C17" s="699"/>
      <c r="D17" s="699"/>
      <c r="E17" s="699"/>
      <c r="F17" s="699"/>
      <c r="G17" s="699"/>
      <c r="H17" s="700"/>
      <c r="I17" s="178"/>
      <c r="J17" s="179"/>
      <c r="K17" s="178"/>
    </row>
    <row r="18" spans="1:11" s="168" customFormat="1" ht="20.25" customHeight="1">
      <c r="A18" s="167"/>
      <c r="B18" s="699"/>
      <c r="C18" s="699"/>
      <c r="D18" s="699"/>
      <c r="E18" s="699"/>
      <c r="F18" s="699"/>
      <c r="G18" s="699"/>
      <c r="H18" s="700"/>
      <c r="I18" s="178"/>
      <c r="J18" s="179"/>
      <c r="K18" s="178"/>
    </row>
    <row r="19" spans="1:11" s="168" customFormat="1" ht="20.25" customHeight="1">
      <c r="A19" s="167"/>
      <c r="B19" s="699"/>
      <c r="C19" s="699"/>
      <c r="D19" s="699"/>
      <c r="E19" s="699"/>
      <c r="F19" s="699"/>
      <c r="G19" s="699"/>
      <c r="H19" s="700"/>
      <c r="I19" s="178"/>
      <c r="J19" s="179"/>
      <c r="K19" s="178"/>
    </row>
    <row r="20" spans="1:11" s="168" customFormat="1" ht="20.25" customHeight="1">
      <c r="A20" s="167"/>
      <c r="B20" s="699"/>
      <c r="C20" s="699"/>
      <c r="D20" s="699"/>
      <c r="E20" s="699"/>
      <c r="F20" s="699"/>
      <c r="G20" s="699"/>
      <c r="H20" s="700"/>
      <c r="I20" s="178"/>
      <c r="J20" s="179"/>
      <c r="K20" s="178"/>
    </row>
    <row r="21" spans="1:11" ht="18" customHeight="1">
      <c r="B21" s="164"/>
      <c r="C21" s="259"/>
      <c r="D21" s="259"/>
      <c r="E21" s="260"/>
    </row>
    <row r="22" spans="1:11" ht="27" customHeight="1">
      <c r="A22" s="769" t="s">
        <v>28</v>
      </c>
      <c r="B22" s="770"/>
      <c r="C22" s="770"/>
      <c r="D22" s="770"/>
      <c r="E22" s="770"/>
      <c r="F22" s="770"/>
      <c r="G22" s="770"/>
      <c r="H22" s="770"/>
    </row>
    <row r="23" spans="1:11" ht="27" customHeight="1">
      <c r="A23" s="769" t="s">
        <v>29</v>
      </c>
      <c r="B23" s="769"/>
      <c r="C23" s="769"/>
      <c r="D23" s="769"/>
      <c r="E23" s="769"/>
      <c r="F23" s="769"/>
      <c r="G23" s="769"/>
      <c r="H23" s="769"/>
    </row>
    <row r="24" spans="1:11" ht="12.75" customHeight="1">
      <c r="A24" s="200"/>
      <c r="B24" s="200"/>
      <c r="C24" s="261"/>
      <c r="D24" s="261"/>
      <c r="E24" s="246"/>
      <c r="F24" s="246"/>
      <c r="G24" s="200"/>
      <c r="H24" s="200"/>
    </row>
    <row r="25" spans="1:11" s="168" customFormat="1" ht="15">
      <c r="A25" s="334" t="s">
        <v>917</v>
      </c>
      <c r="B25" s="335"/>
      <c r="C25" s="336"/>
      <c r="D25" s="336"/>
      <c r="E25" s="336"/>
      <c r="F25" s="337"/>
      <c r="G25" s="337" t="s">
        <v>0</v>
      </c>
      <c r="H25" s="338">
        <f>+H27</f>
        <v>6899.9999999999991</v>
      </c>
      <c r="I25" s="187"/>
    </row>
    <row r="26" spans="1:11" s="189" customFormat="1" ht="15">
      <c r="A26" s="188"/>
      <c r="C26" s="190"/>
      <c r="D26" s="190"/>
      <c r="E26" s="190"/>
      <c r="F26" s="191"/>
      <c r="G26" s="191"/>
      <c r="H26" s="192"/>
      <c r="I26" s="262"/>
    </row>
    <row r="27" spans="1:11" ht="16.5" customHeight="1">
      <c r="A27" s="341" t="s">
        <v>12</v>
      </c>
      <c r="B27" s="342" t="s">
        <v>921</v>
      </c>
      <c r="C27" s="343"/>
      <c r="D27" s="343"/>
      <c r="E27" s="344"/>
      <c r="F27" s="345"/>
      <c r="G27" s="346" t="s">
        <v>0</v>
      </c>
      <c r="H27" s="347">
        <f>+H29</f>
        <v>6899.9999999999991</v>
      </c>
    </row>
    <row r="28" spans="1:11" ht="12.75" customHeight="1">
      <c r="A28" s="193"/>
      <c r="B28" s="194"/>
      <c r="C28" s="195"/>
      <c r="D28" s="195"/>
      <c r="E28" s="196"/>
      <c r="F28" s="196"/>
      <c r="G28" s="195"/>
      <c r="H28" s="195"/>
    </row>
    <row r="29" spans="1:11" ht="12.75" customHeight="1">
      <c r="A29" s="214">
        <v>1.01</v>
      </c>
      <c r="B29" s="198" t="s">
        <v>920</v>
      </c>
      <c r="C29" s="195"/>
      <c r="D29" s="195"/>
      <c r="E29" s="196"/>
      <c r="F29" s="196"/>
      <c r="G29" s="211" t="s">
        <v>0</v>
      </c>
      <c r="H29" s="181">
        <f>+G34</f>
        <v>6899.9999999999991</v>
      </c>
    </row>
    <row r="30" spans="1:11" ht="12.75" customHeight="1">
      <c r="A30" s="200"/>
      <c r="B30" s="198" t="s">
        <v>30</v>
      </c>
      <c r="C30" s="184"/>
      <c r="D30" s="184"/>
      <c r="E30" s="201"/>
      <c r="F30" s="201"/>
      <c r="G30" s="184"/>
      <c r="H30" s="195"/>
    </row>
    <row r="31" spans="1:11" ht="12.75" customHeight="1">
      <c r="A31" s="200"/>
      <c r="B31" s="198"/>
      <c r="C31" s="184"/>
      <c r="D31" s="184"/>
      <c r="E31" s="201"/>
      <c r="F31" s="201"/>
      <c r="G31" s="184"/>
      <c r="H31" s="195"/>
    </row>
    <row r="32" spans="1:11" ht="12.75" customHeight="1">
      <c r="A32" s="475"/>
      <c r="B32" s="202" t="s">
        <v>919</v>
      </c>
      <c r="C32" s="516" t="s">
        <v>2</v>
      </c>
      <c r="D32" s="516" t="s">
        <v>922</v>
      </c>
      <c r="E32" s="516" t="s">
        <v>33</v>
      </c>
      <c r="F32" s="516" t="s">
        <v>14</v>
      </c>
      <c r="G32" s="516" t="s">
        <v>4</v>
      </c>
      <c r="H32" s="195"/>
    </row>
    <row r="33" spans="1:10" ht="15" customHeight="1">
      <c r="A33" s="476"/>
      <c r="B33" s="245" t="s">
        <v>918</v>
      </c>
      <c r="C33" s="517" t="s">
        <v>9</v>
      </c>
      <c r="D33" s="517">
        <v>1</v>
      </c>
      <c r="E33" s="517">
        <v>2.2999999999999998</v>
      </c>
      <c r="F33" s="517">
        <v>3000</v>
      </c>
      <c r="G33" s="245">
        <f>+E33*F33</f>
        <v>6899.9999999999991</v>
      </c>
      <c r="J33" s="195"/>
    </row>
    <row r="34" spans="1:10" ht="12.75" customHeight="1">
      <c r="B34" s="774" t="s">
        <v>3</v>
      </c>
      <c r="C34" s="774"/>
      <c r="D34" s="774"/>
      <c r="E34" s="774"/>
      <c r="F34" s="774"/>
      <c r="G34" s="206">
        <f>SUM(G32:G33)</f>
        <v>6899.9999999999991</v>
      </c>
      <c r="H34" s="184"/>
    </row>
    <row r="35" spans="1:10" ht="12.75" customHeight="1">
      <c r="A35" s="200"/>
      <c r="B35" s="200"/>
      <c r="C35" s="261"/>
      <c r="D35" s="261"/>
      <c r="E35" s="246"/>
      <c r="F35" s="246"/>
      <c r="G35" s="200"/>
      <c r="H35" s="200"/>
    </row>
    <row r="36" spans="1:10" s="168" customFormat="1" ht="15">
      <c r="A36" s="334" t="s">
        <v>339</v>
      </c>
      <c r="B36" s="335"/>
      <c r="C36" s="336"/>
      <c r="D36" s="336"/>
      <c r="E36" s="336"/>
      <c r="F36" s="337"/>
      <c r="G36" s="337" t="s">
        <v>0</v>
      </c>
      <c r="H36" s="338">
        <f>ROUND((H38+H65+H115+H165),2)</f>
        <v>164215.06</v>
      </c>
      <c r="I36" s="187"/>
    </row>
    <row r="37" spans="1:10" s="189" customFormat="1" ht="15">
      <c r="A37" s="188"/>
      <c r="C37" s="190"/>
      <c r="D37" s="190"/>
      <c r="E37" s="190"/>
      <c r="F37" s="191"/>
      <c r="G37" s="191"/>
      <c r="H37" s="192"/>
      <c r="I37" s="262"/>
    </row>
    <row r="38" spans="1:10" ht="16.5" customHeight="1">
      <c r="A38" s="341" t="s">
        <v>12</v>
      </c>
      <c r="B38" s="342" t="s">
        <v>11</v>
      </c>
      <c r="C38" s="343"/>
      <c r="D38" s="343"/>
      <c r="E38" s="344"/>
      <c r="F38" s="345"/>
      <c r="G38" s="346" t="s">
        <v>0</v>
      </c>
      <c r="H38" s="347">
        <f>+G63</f>
        <v>125350</v>
      </c>
    </row>
    <row r="39" spans="1:10" ht="12.75" customHeight="1">
      <c r="A39" s="193"/>
      <c r="B39" s="194"/>
      <c r="C39" s="195"/>
      <c r="D39" s="195"/>
      <c r="E39" s="196"/>
      <c r="F39" s="196"/>
      <c r="G39" s="195"/>
      <c r="H39" s="195"/>
    </row>
    <row r="40" spans="1:10" ht="12.75" customHeight="1">
      <c r="A40" s="214">
        <v>1.01</v>
      </c>
      <c r="B40" s="198" t="s">
        <v>13</v>
      </c>
      <c r="C40" s="195"/>
      <c r="D40" s="195"/>
      <c r="E40" s="196"/>
      <c r="F40" s="196"/>
      <c r="G40" s="211" t="s">
        <v>0</v>
      </c>
      <c r="H40" s="181">
        <f>+G63</f>
        <v>125350</v>
      </c>
    </row>
    <row r="41" spans="1:10" ht="12.75" customHeight="1">
      <c r="A41" s="200"/>
      <c r="B41" s="198" t="s">
        <v>30</v>
      </c>
      <c r="C41" s="184"/>
      <c r="D41" s="184"/>
      <c r="E41" s="201"/>
      <c r="F41" s="201"/>
      <c r="G41" s="184"/>
      <c r="H41" s="195"/>
    </row>
    <row r="42" spans="1:10" ht="12.75" customHeight="1">
      <c r="A42" s="200"/>
      <c r="B42" s="198"/>
      <c r="C42" s="184"/>
      <c r="D42" s="184"/>
      <c r="E42" s="201"/>
      <c r="F42" s="201"/>
      <c r="G42" s="184"/>
      <c r="H42" s="195"/>
    </row>
    <row r="43" spans="1:10" ht="12.75" customHeight="1">
      <c r="A43" s="475"/>
      <c r="B43" s="202" t="s">
        <v>31</v>
      </c>
      <c r="C43" s="203" t="s">
        <v>32</v>
      </c>
      <c r="D43" s="203" t="s">
        <v>296</v>
      </c>
      <c r="E43" s="203" t="s">
        <v>33</v>
      </c>
      <c r="F43" s="203" t="s">
        <v>14</v>
      </c>
      <c r="G43" s="203" t="s">
        <v>4</v>
      </c>
      <c r="H43" s="195"/>
    </row>
    <row r="44" spans="1:10" ht="15" customHeight="1">
      <c r="A44" s="476"/>
      <c r="B44" s="522" t="s">
        <v>931</v>
      </c>
      <c r="C44" s="363">
        <v>1</v>
      </c>
      <c r="D44" s="363">
        <v>1</v>
      </c>
      <c r="E44" s="363">
        <v>2.2999999999999998</v>
      </c>
      <c r="F44" s="363">
        <v>5750</v>
      </c>
      <c r="G44" s="245">
        <f t="shared" ref="G44:G62" si="0">+C44*E44*F44</f>
        <v>13224.999999999998</v>
      </c>
      <c r="J44" s="195"/>
    </row>
    <row r="45" spans="1:10" ht="15" customHeight="1">
      <c r="A45" s="476"/>
      <c r="B45" s="522" t="s">
        <v>884</v>
      </c>
      <c r="C45" s="582">
        <v>1</v>
      </c>
      <c r="D45" s="363">
        <v>1</v>
      </c>
      <c r="E45" s="579">
        <v>2.2999999999999998</v>
      </c>
      <c r="F45" s="363">
        <v>4000</v>
      </c>
      <c r="G45" s="245">
        <f t="shared" si="0"/>
        <v>9200</v>
      </c>
      <c r="H45" s="195"/>
    </row>
    <row r="46" spans="1:10" ht="15" customHeight="1">
      <c r="A46" s="476"/>
      <c r="B46" s="522" t="s">
        <v>885</v>
      </c>
      <c r="C46" s="582">
        <v>0</v>
      </c>
      <c r="D46" s="514">
        <v>1</v>
      </c>
      <c r="E46" s="579">
        <v>2.2999999999999998</v>
      </c>
      <c r="F46" s="514">
        <v>5200</v>
      </c>
      <c r="G46" s="245">
        <f t="shared" si="0"/>
        <v>0</v>
      </c>
      <c r="H46" s="195"/>
    </row>
    <row r="47" spans="1:10" ht="15" customHeight="1">
      <c r="A47" s="476"/>
      <c r="B47" s="522" t="s">
        <v>886</v>
      </c>
      <c r="C47" s="582">
        <v>0</v>
      </c>
      <c r="D47" s="514">
        <v>1</v>
      </c>
      <c r="E47" s="579">
        <v>2.2999999999999998</v>
      </c>
      <c r="F47" s="580">
        <v>4500</v>
      </c>
      <c r="G47" s="245">
        <f t="shared" si="0"/>
        <v>0</v>
      </c>
      <c r="H47" s="195"/>
    </row>
    <row r="48" spans="1:10" ht="15" customHeight="1">
      <c r="A48" s="476"/>
      <c r="B48" s="522" t="s">
        <v>887</v>
      </c>
      <c r="C48" s="582">
        <v>1</v>
      </c>
      <c r="D48" s="514">
        <v>1</v>
      </c>
      <c r="E48" s="579">
        <v>2.2999999999999998</v>
      </c>
      <c r="F48" s="580">
        <v>5200</v>
      </c>
      <c r="G48" s="245">
        <f t="shared" si="0"/>
        <v>11959.999999999998</v>
      </c>
      <c r="H48" s="195"/>
    </row>
    <row r="49" spans="1:8" ht="15" customHeight="1">
      <c r="A49" s="476"/>
      <c r="B49" s="522" t="s">
        <v>888</v>
      </c>
      <c r="C49" s="582">
        <v>1</v>
      </c>
      <c r="D49" s="514">
        <v>1</v>
      </c>
      <c r="E49" s="581">
        <v>2.2999999999999998</v>
      </c>
      <c r="F49" s="582">
        <v>5200</v>
      </c>
      <c r="G49" s="245">
        <f t="shared" si="0"/>
        <v>11959.999999999998</v>
      </c>
      <c r="H49" s="195"/>
    </row>
    <row r="50" spans="1:8" ht="15" customHeight="1">
      <c r="A50" s="476"/>
      <c r="B50" s="522" t="s">
        <v>889</v>
      </c>
      <c r="C50" s="582">
        <v>0</v>
      </c>
      <c r="D50" s="514">
        <v>0</v>
      </c>
      <c r="E50" s="581">
        <v>2.2999999999999998</v>
      </c>
      <c r="F50" s="514">
        <v>0</v>
      </c>
      <c r="G50" s="245">
        <f t="shared" si="0"/>
        <v>0</v>
      </c>
      <c r="H50" s="195"/>
    </row>
    <row r="51" spans="1:8" ht="15" customHeight="1">
      <c r="A51" s="476"/>
      <c r="B51" s="522" t="s">
        <v>898</v>
      </c>
      <c r="C51" s="582">
        <v>0</v>
      </c>
      <c r="D51" s="517">
        <v>0</v>
      </c>
      <c r="E51" s="581">
        <v>2.2999999999999998</v>
      </c>
      <c r="F51" s="517">
        <v>0</v>
      </c>
      <c r="G51" s="245">
        <f t="shared" si="0"/>
        <v>0</v>
      </c>
      <c r="H51" s="195"/>
    </row>
    <row r="52" spans="1:8" ht="15" customHeight="1">
      <c r="A52" s="476"/>
      <c r="B52" s="522" t="s">
        <v>930</v>
      </c>
      <c r="C52" s="582">
        <v>1</v>
      </c>
      <c r="D52" s="517">
        <v>1</v>
      </c>
      <c r="E52" s="581">
        <v>2.2999999999999998</v>
      </c>
      <c r="F52" s="517">
        <v>5200</v>
      </c>
      <c r="G52" s="245">
        <f t="shared" si="0"/>
        <v>11959.999999999998</v>
      </c>
      <c r="H52" s="195"/>
    </row>
    <row r="53" spans="1:8" ht="15" customHeight="1">
      <c r="A53" s="476"/>
      <c r="B53" s="522" t="s">
        <v>899</v>
      </c>
      <c r="C53" s="582">
        <v>1</v>
      </c>
      <c r="D53" s="517">
        <v>1</v>
      </c>
      <c r="E53" s="581">
        <v>2.2999999999999998</v>
      </c>
      <c r="F53" s="580">
        <v>2700</v>
      </c>
      <c r="G53" s="245">
        <f t="shared" si="0"/>
        <v>6209.9999999999991</v>
      </c>
      <c r="H53" s="195"/>
    </row>
    <row r="54" spans="1:8" ht="15" customHeight="1">
      <c r="A54" s="476"/>
      <c r="B54" s="522" t="s">
        <v>900</v>
      </c>
      <c r="C54" s="582">
        <v>0</v>
      </c>
      <c r="D54" s="517">
        <v>0</v>
      </c>
      <c r="E54" s="581">
        <v>2.2999999999999998</v>
      </c>
      <c r="F54" s="517">
        <v>0</v>
      </c>
      <c r="G54" s="245">
        <f t="shared" si="0"/>
        <v>0</v>
      </c>
      <c r="H54" s="195"/>
    </row>
    <row r="55" spans="1:8" ht="15" customHeight="1">
      <c r="A55" s="476"/>
      <c r="B55" s="522" t="s">
        <v>902</v>
      </c>
      <c r="C55" s="582">
        <v>1</v>
      </c>
      <c r="D55" s="517">
        <v>1</v>
      </c>
      <c r="E55" s="581">
        <v>2.2999999999999998</v>
      </c>
      <c r="F55" s="517">
        <v>2500</v>
      </c>
      <c r="G55" s="245">
        <f t="shared" si="0"/>
        <v>5750</v>
      </c>
      <c r="H55" s="195"/>
    </row>
    <row r="56" spans="1:8" ht="15" customHeight="1">
      <c r="A56" s="476"/>
      <c r="B56" s="522" t="s">
        <v>323</v>
      </c>
      <c r="C56" s="582">
        <v>1</v>
      </c>
      <c r="D56" s="363">
        <v>1</v>
      </c>
      <c r="E56" s="581">
        <v>2.2999999999999998</v>
      </c>
      <c r="F56" s="363">
        <v>3500</v>
      </c>
      <c r="G56" s="245">
        <f t="shared" si="0"/>
        <v>8049.9999999999991</v>
      </c>
      <c r="H56" s="195"/>
    </row>
    <row r="57" spans="1:8" ht="15" customHeight="1">
      <c r="A57" s="476"/>
      <c r="B57" s="522" t="s">
        <v>901</v>
      </c>
      <c r="C57" s="582">
        <v>1</v>
      </c>
      <c r="D57" s="517">
        <v>1</v>
      </c>
      <c r="E57" s="581">
        <v>2.2999999999999998</v>
      </c>
      <c r="F57" s="517">
        <v>2700</v>
      </c>
      <c r="G57" s="245">
        <f t="shared" si="0"/>
        <v>6209.9999999999991</v>
      </c>
      <c r="H57" s="195"/>
    </row>
    <row r="58" spans="1:8" ht="15" customHeight="1">
      <c r="A58" s="476"/>
      <c r="B58" s="522" t="s">
        <v>238</v>
      </c>
      <c r="C58" s="582">
        <v>1</v>
      </c>
      <c r="D58" s="363">
        <v>1</v>
      </c>
      <c r="E58" s="581">
        <v>2.2999999999999998</v>
      </c>
      <c r="F58" s="363">
        <v>4300</v>
      </c>
      <c r="G58" s="245">
        <f t="shared" si="0"/>
        <v>9890</v>
      </c>
      <c r="H58" s="195"/>
    </row>
    <row r="59" spans="1:8" ht="15" customHeight="1">
      <c r="A59" s="476"/>
      <c r="B59" s="522" t="s">
        <v>347</v>
      </c>
      <c r="C59" s="582">
        <v>1</v>
      </c>
      <c r="D59" s="363">
        <v>1</v>
      </c>
      <c r="E59" s="581">
        <v>2.2999999999999998</v>
      </c>
      <c r="F59" s="363">
        <v>3350</v>
      </c>
      <c r="G59" s="245">
        <f t="shared" si="0"/>
        <v>7704.9999999999991</v>
      </c>
      <c r="H59" s="195"/>
    </row>
    <row r="60" spans="1:8" ht="15" customHeight="1">
      <c r="A60" s="476"/>
      <c r="B60" s="522" t="s">
        <v>348</v>
      </c>
      <c r="C60" s="582">
        <v>1</v>
      </c>
      <c r="D60" s="363">
        <v>1</v>
      </c>
      <c r="E60" s="581">
        <v>2.2999999999999998</v>
      </c>
      <c r="F60" s="363">
        <v>3800</v>
      </c>
      <c r="G60" s="245">
        <f t="shared" si="0"/>
        <v>8740</v>
      </c>
      <c r="H60" s="195"/>
    </row>
    <row r="61" spans="1:8" ht="15" customHeight="1">
      <c r="A61" s="476"/>
      <c r="B61" s="522" t="s">
        <v>253</v>
      </c>
      <c r="C61" s="582">
        <v>2</v>
      </c>
      <c r="D61" s="363">
        <v>1</v>
      </c>
      <c r="E61" s="581">
        <v>2.2999999999999998</v>
      </c>
      <c r="F61" s="363">
        <v>3150</v>
      </c>
      <c r="G61" s="245">
        <f t="shared" si="0"/>
        <v>14489.999999999998</v>
      </c>
      <c r="H61" s="195"/>
    </row>
    <row r="62" spans="1:8" ht="17.25" customHeight="1">
      <c r="A62" s="476"/>
      <c r="B62" s="506" t="s">
        <v>349</v>
      </c>
      <c r="C62" s="582">
        <v>0</v>
      </c>
      <c r="D62" s="248">
        <v>0</v>
      </c>
      <c r="E62" s="581">
        <v>2.2999999999999998</v>
      </c>
      <c r="F62" s="248">
        <v>0</v>
      </c>
      <c r="G62" s="224">
        <f t="shared" si="0"/>
        <v>0</v>
      </c>
      <c r="H62" s="195"/>
    </row>
    <row r="63" spans="1:8" ht="12.75" customHeight="1">
      <c r="B63" s="774" t="s">
        <v>3</v>
      </c>
      <c r="C63" s="774"/>
      <c r="D63" s="774"/>
      <c r="E63" s="774"/>
      <c r="F63" s="774"/>
      <c r="G63" s="206">
        <f>SUM(G44:G61)</f>
        <v>125350</v>
      </c>
      <c r="H63" s="184"/>
    </row>
    <row r="64" spans="1:8" ht="12.75" customHeight="1">
      <c r="A64" s="200"/>
      <c r="B64" s="195"/>
      <c r="C64" s="195"/>
      <c r="D64" s="195"/>
      <c r="E64" s="196"/>
      <c r="F64" s="196"/>
      <c r="G64" s="195"/>
      <c r="H64" s="195"/>
    </row>
    <row r="65" spans="1:8" ht="12.75" customHeight="1">
      <c r="A65" s="341">
        <v>2</v>
      </c>
      <c r="B65" s="342" t="s">
        <v>16</v>
      </c>
      <c r="C65" s="343"/>
      <c r="D65" s="343"/>
      <c r="E65" s="344"/>
      <c r="F65" s="345"/>
      <c r="G65" s="346" t="s">
        <v>0</v>
      </c>
      <c r="H65" s="347">
        <f>+G89+G113</f>
        <v>16363.397916666661</v>
      </c>
    </row>
    <row r="66" spans="1:8">
      <c r="A66" s="193"/>
      <c r="B66" s="194"/>
      <c r="C66" s="195"/>
      <c r="D66" s="195"/>
      <c r="E66" s="196"/>
      <c r="F66" s="196"/>
      <c r="G66" s="195"/>
      <c r="H66" s="195"/>
    </row>
    <row r="67" spans="1:8" ht="15">
      <c r="A67" s="214">
        <v>2.0099999999999998</v>
      </c>
      <c r="B67" s="198" t="s">
        <v>101</v>
      </c>
      <c r="C67" s="195"/>
      <c r="D67" s="195"/>
      <c r="E67" s="196"/>
      <c r="F67" s="196"/>
      <c r="G67" s="211" t="s">
        <v>0</v>
      </c>
      <c r="H67" s="181">
        <f>+G89</f>
        <v>12221.624999999996</v>
      </c>
    </row>
    <row r="68" spans="1:8">
      <c r="A68" s="199"/>
      <c r="B68" s="198" t="s">
        <v>30</v>
      </c>
      <c r="C68" s="184"/>
      <c r="D68" s="184"/>
      <c r="E68" s="201"/>
      <c r="F68" s="201"/>
      <c r="G68" s="195"/>
      <c r="H68" s="195"/>
    </row>
    <row r="69" spans="1:8">
      <c r="A69" s="199"/>
      <c r="B69" s="198"/>
      <c r="C69" s="184"/>
      <c r="D69" s="184"/>
      <c r="E69" s="201"/>
      <c r="F69" s="201"/>
      <c r="G69" s="195"/>
      <c r="H69" s="195"/>
    </row>
    <row r="70" spans="1:8">
      <c r="A70" s="200"/>
      <c r="B70" s="202" t="s">
        <v>31</v>
      </c>
      <c r="C70" s="203" t="s">
        <v>32</v>
      </c>
      <c r="D70" s="203" t="str">
        <f t="shared" ref="D70:D88" si="1">+D43</f>
        <v>COEF. PARTIC.</v>
      </c>
      <c r="E70" s="203" t="s">
        <v>33</v>
      </c>
      <c r="F70" s="203" t="s">
        <v>14</v>
      </c>
      <c r="G70" s="203" t="s">
        <v>4</v>
      </c>
      <c r="H70" s="195"/>
    </row>
    <row r="71" spans="1:8">
      <c r="A71" s="200"/>
      <c r="B71" s="245" t="s">
        <v>883</v>
      </c>
      <c r="C71" s="363">
        <f t="shared" ref="C71:C88" si="2">+C44</f>
        <v>1</v>
      </c>
      <c r="D71" s="363">
        <f t="shared" si="1"/>
        <v>1</v>
      </c>
      <c r="E71" s="363">
        <f t="shared" ref="E71:E88" si="3">+E44</f>
        <v>2.2999999999999998</v>
      </c>
      <c r="F71" s="363">
        <f t="shared" ref="F71:F88" si="4">+(F44+F145)*0.09</f>
        <v>560.625</v>
      </c>
      <c r="G71" s="245">
        <f>+C71*E71*F71</f>
        <v>1289.4375</v>
      </c>
      <c r="H71" s="195"/>
    </row>
    <row r="72" spans="1:8">
      <c r="A72" s="200"/>
      <c r="B72" s="245" t="s">
        <v>884</v>
      </c>
      <c r="C72" s="517">
        <f t="shared" si="2"/>
        <v>1</v>
      </c>
      <c r="D72" s="517">
        <f t="shared" si="1"/>
        <v>1</v>
      </c>
      <c r="E72" s="517">
        <f t="shared" si="3"/>
        <v>2.2999999999999998</v>
      </c>
      <c r="F72" s="517">
        <f t="shared" si="4"/>
        <v>389.99999999999994</v>
      </c>
      <c r="G72" s="245">
        <f t="shared" ref="G72:G88" si="5">+C72*E72*F72</f>
        <v>896.99999999999977</v>
      </c>
      <c r="H72" s="195"/>
    </row>
    <row r="73" spans="1:8">
      <c r="A73" s="200"/>
      <c r="B73" s="245" t="s">
        <v>885</v>
      </c>
      <c r="C73" s="517">
        <f t="shared" si="2"/>
        <v>0</v>
      </c>
      <c r="D73" s="517">
        <f t="shared" si="1"/>
        <v>1</v>
      </c>
      <c r="E73" s="517">
        <f t="shared" si="3"/>
        <v>2.2999999999999998</v>
      </c>
      <c r="F73" s="517">
        <f t="shared" si="4"/>
        <v>506.99999999999994</v>
      </c>
      <c r="G73" s="245">
        <f t="shared" si="5"/>
        <v>0</v>
      </c>
      <c r="H73" s="195"/>
    </row>
    <row r="74" spans="1:8">
      <c r="A74" s="200"/>
      <c r="B74" s="245" t="s">
        <v>886</v>
      </c>
      <c r="C74" s="517">
        <f t="shared" si="2"/>
        <v>0</v>
      </c>
      <c r="D74" s="517">
        <f t="shared" si="1"/>
        <v>1</v>
      </c>
      <c r="E74" s="517">
        <f t="shared" si="3"/>
        <v>2.2999999999999998</v>
      </c>
      <c r="F74" s="517">
        <f t="shared" si="4"/>
        <v>438.75</v>
      </c>
      <c r="G74" s="245">
        <f t="shared" si="5"/>
        <v>0</v>
      </c>
      <c r="H74" s="195"/>
    </row>
    <row r="75" spans="1:8">
      <c r="A75" s="200"/>
      <c r="B75" s="245" t="s">
        <v>887</v>
      </c>
      <c r="C75" s="517">
        <f t="shared" si="2"/>
        <v>1</v>
      </c>
      <c r="D75" s="517">
        <f t="shared" si="1"/>
        <v>1</v>
      </c>
      <c r="E75" s="517">
        <f t="shared" si="3"/>
        <v>2.2999999999999998</v>
      </c>
      <c r="F75" s="517">
        <f t="shared" si="4"/>
        <v>506.99999999999994</v>
      </c>
      <c r="G75" s="245">
        <f t="shared" si="5"/>
        <v>1166.0999999999997</v>
      </c>
      <c r="H75" s="195"/>
    </row>
    <row r="76" spans="1:8">
      <c r="A76" s="200"/>
      <c r="B76" s="245" t="s">
        <v>888</v>
      </c>
      <c r="C76" s="517">
        <f t="shared" si="2"/>
        <v>1</v>
      </c>
      <c r="D76" s="517">
        <f t="shared" si="1"/>
        <v>1</v>
      </c>
      <c r="E76" s="517">
        <f t="shared" si="3"/>
        <v>2.2999999999999998</v>
      </c>
      <c r="F76" s="517">
        <f t="shared" si="4"/>
        <v>506.99999999999994</v>
      </c>
      <c r="G76" s="245">
        <f t="shared" si="5"/>
        <v>1166.0999999999997</v>
      </c>
      <c r="H76" s="195"/>
    </row>
    <row r="77" spans="1:8">
      <c r="A77" s="200"/>
      <c r="B77" s="245" t="s">
        <v>889</v>
      </c>
      <c r="C77" s="517">
        <f t="shared" si="2"/>
        <v>0</v>
      </c>
      <c r="D77" s="517">
        <f t="shared" si="1"/>
        <v>0</v>
      </c>
      <c r="E77" s="517">
        <f t="shared" si="3"/>
        <v>2.2999999999999998</v>
      </c>
      <c r="F77" s="517">
        <f t="shared" si="4"/>
        <v>0</v>
      </c>
      <c r="G77" s="245">
        <f t="shared" si="5"/>
        <v>0</v>
      </c>
      <c r="H77" s="195"/>
    </row>
    <row r="78" spans="1:8">
      <c r="A78" s="200"/>
      <c r="B78" s="245" t="s">
        <v>898</v>
      </c>
      <c r="C78" s="517">
        <f t="shared" si="2"/>
        <v>0</v>
      </c>
      <c r="D78" s="517">
        <f t="shared" si="1"/>
        <v>0</v>
      </c>
      <c r="E78" s="517">
        <f t="shared" si="3"/>
        <v>2.2999999999999998</v>
      </c>
      <c r="F78" s="517">
        <f t="shared" si="4"/>
        <v>0</v>
      </c>
      <c r="G78" s="245">
        <f t="shared" si="5"/>
        <v>0</v>
      </c>
      <c r="H78" s="195"/>
    </row>
    <row r="79" spans="1:8">
      <c r="A79" s="200"/>
      <c r="B79" s="245" t="s">
        <v>903</v>
      </c>
      <c r="C79" s="517">
        <f t="shared" si="2"/>
        <v>1</v>
      </c>
      <c r="D79" s="517">
        <f t="shared" si="1"/>
        <v>1</v>
      </c>
      <c r="E79" s="517">
        <f t="shared" si="3"/>
        <v>2.2999999999999998</v>
      </c>
      <c r="F79" s="517">
        <f t="shared" si="4"/>
        <v>506.99999999999994</v>
      </c>
      <c r="G79" s="245">
        <f t="shared" si="5"/>
        <v>1166.0999999999997</v>
      </c>
      <c r="H79" s="195"/>
    </row>
    <row r="80" spans="1:8">
      <c r="A80" s="200"/>
      <c r="B80" s="245" t="s">
        <v>899</v>
      </c>
      <c r="C80" s="517">
        <f t="shared" si="2"/>
        <v>1</v>
      </c>
      <c r="D80" s="517">
        <f t="shared" si="1"/>
        <v>1</v>
      </c>
      <c r="E80" s="517">
        <f t="shared" si="3"/>
        <v>2.2999999999999998</v>
      </c>
      <c r="F80" s="517">
        <f t="shared" si="4"/>
        <v>263.25</v>
      </c>
      <c r="G80" s="245">
        <f t="shared" si="5"/>
        <v>605.47499999999991</v>
      </c>
      <c r="H80" s="195"/>
    </row>
    <row r="81" spans="1:8">
      <c r="A81" s="200"/>
      <c r="B81" s="245" t="s">
        <v>900</v>
      </c>
      <c r="C81" s="517">
        <f t="shared" si="2"/>
        <v>0</v>
      </c>
      <c r="D81" s="517">
        <f t="shared" si="1"/>
        <v>0</v>
      </c>
      <c r="E81" s="517">
        <f t="shared" si="3"/>
        <v>2.2999999999999998</v>
      </c>
      <c r="F81" s="517">
        <f t="shared" si="4"/>
        <v>0</v>
      </c>
      <c r="G81" s="245">
        <f t="shared" si="5"/>
        <v>0</v>
      </c>
      <c r="H81" s="195"/>
    </row>
    <row r="82" spans="1:8">
      <c r="A82" s="200"/>
      <c r="B82" s="245" t="s">
        <v>902</v>
      </c>
      <c r="C82" s="517">
        <f t="shared" si="2"/>
        <v>1</v>
      </c>
      <c r="D82" s="517">
        <f t="shared" si="1"/>
        <v>1</v>
      </c>
      <c r="E82" s="517">
        <f t="shared" si="3"/>
        <v>2.2999999999999998</v>
      </c>
      <c r="F82" s="517">
        <f t="shared" si="4"/>
        <v>243.75</v>
      </c>
      <c r="G82" s="245">
        <f t="shared" si="5"/>
        <v>560.625</v>
      </c>
      <c r="H82" s="195"/>
    </row>
    <row r="83" spans="1:8">
      <c r="A83" s="200"/>
      <c r="B83" s="245" t="s">
        <v>323</v>
      </c>
      <c r="C83" s="517">
        <f t="shared" si="2"/>
        <v>1</v>
      </c>
      <c r="D83" s="517">
        <f t="shared" si="1"/>
        <v>1</v>
      </c>
      <c r="E83" s="517">
        <f t="shared" si="3"/>
        <v>2.2999999999999998</v>
      </c>
      <c r="F83" s="517">
        <f t="shared" si="4"/>
        <v>341.25</v>
      </c>
      <c r="G83" s="245">
        <f t="shared" si="5"/>
        <v>784.87499999999989</v>
      </c>
      <c r="H83" s="195"/>
    </row>
    <row r="84" spans="1:8">
      <c r="A84" s="200"/>
      <c r="B84" s="245" t="s">
        <v>901</v>
      </c>
      <c r="C84" s="517">
        <f t="shared" si="2"/>
        <v>1</v>
      </c>
      <c r="D84" s="517">
        <f t="shared" si="1"/>
        <v>1</v>
      </c>
      <c r="E84" s="517">
        <f t="shared" si="3"/>
        <v>2.2999999999999998</v>
      </c>
      <c r="F84" s="517">
        <f t="shared" si="4"/>
        <v>263.25</v>
      </c>
      <c r="G84" s="245">
        <f t="shared" si="5"/>
        <v>605.47499999999991</v>
      </c>
      <c r="H84" s="195"/>
    </row>
    <row r="85" spans="1:8">
      <c r="A85" s="200"/>
      <c r="B85" s="245" t="s">
        <v>238</v>
      </c>
      <c r="C85" s="517">
        <f t="shared" si="2"/>
        <v>1</v>
      </c>
      <c r="D85" s="517">
        <f t="shared" si="1"/>
        <v>1</v>
      </c>
      <c r="E85" s="517">
        <f t="shared" si="3"/>
        <v>2.2999999999999998</v>
      </c>
      <c r="F85" s="517">
        <f t="shared" si="4"/>
        <v>419.24999999999994</v>
      </c>
      <c r="G85" s="245">
        <f t="shared" si="5"/>
        <v>964.27499999999975</v>
      </c>
      <c r="H85" s="195"/>
    </row>
    <row r="86" spans="1:8">
      <c r="A86" s="200"/>
      <c r="B86" s="245" t="s">
        <v>347</v>
      </c>
      <c r="C86" s="517">
        <f t="shared" si="2"/>
        <v>1</v>
      </c>
      <c r="D86" s="517">
        <f t="shared" si="1"/>
        <v>1</v>
      </c>
      <c r="E86" s="517">
        <f t="shared" si="3"/>
        <v>2.2999999999999998</v>
      </c>
      <c r="F86" s="517">
        <f t="shared" si="4"/>
        <v>326.625</v>
      </c>
      <c r="G86" s="245">
        <f t="shared" si="5"/>
        <v>751.23749999999995</v>
      </c>
      <c r="H86" s="195"/>
    </row>
    <row r="87" spans="1:8">
      <c r="A87" s="200"/>
      <c r="B87" s="245" t="s">
        <v>348</v>
      </c>
      <c r="C87" s="517">
        <f t="shared" si="2"/>
        <v>1</v>
      </c>
      <c r="D87" s="517">
        <f t="shared" si="1"/>
        <v>1</v>
      </c>
      <c r="E87" s="517">
        <f t="shared" si="3"/>
        <v>2.2999999999999998</v>
      </c>
      <c r="F87" s="517">
        <f t="shared" si="4"/>
        <v>370.5</v>
      </c>
      <c r="G87" s="245">
        <f t="shared" si="5"/>
        <v>852.15</v>
      </c>
      <c r="H87" s="195"/>
    </row>
    <row r="88" spans="1:8">
      <c r="A88" s="200"/>
      <c r="B88" s="245" t="s">
        <v>253</v>
      </c>
      <c r="C88" s="517">
        <f t="shared" si="2"/>
        <v>2</v>
      </c>
      <c r="D88" s="517">
        <f t="shared" si="1"/>
        <v>1</v>
      </c>
      <c r="E88" s="517">
        <f t="shared" si="3"/>
        <v>2.2999999999999998</v>
      </c>
      <c r="F88" s="517">
        <f t="shared" si="4"/>
        <v>307.125</v>
      </c>
      <c r="G88" s="245">
        <f t="shared" si="5"/>
        <v>1412.7749999999999</v>
      </c>
      <c r="H88" s="195"/>
    </row>
    <row r="89" spans="1:8" ht="12.75" customHeight="1">
      <c r="A89" s="200"/>
      <c r="B89" s="762" t="s">
        <v>3</v>
      </c>
      <c r="C89" s="763"/>
      <c r="D89" s="763"/>
      <c r="E89" s="763"/>
      <c r="F89" s="764"/>
      <c r="G89" s="206">
        <f>SUM(G71:G88)</f>
        <v>12221.624999999996</v>
      </c>
      <c r="H89" s="195"/>
    </row>
    <row r="90" spans="1:8" ht="12.75" customHeight="1">
      <c r="A90" s="200"/>
      <c r="B90" s="207"/>
      <c r="C90" s="207"/>
      <c r="D90" s="207"/>
      <c r="E90" s="196"/>
      <c r="F90" s="196"/>
      <c r="G90" s="195"/>
      <c r="H90" s="195"/>
    </row>
    <row r="91" spans="1:8" ht="12.75" customHeight="1">
      <c r="A91" s="214">
        <v>2.02</v>
      </c>
      <c r="B91" s="198" t="s">
        <v>57</v>
      </c>
      <c r="C91" s="195"/>
      <c r="D91" s="195" t="s">
        <v>955</v>
      </c>
      <c r="E91" s="196"/>
      <c r="F91" s="196"/>
      <c r="G91" s="211" t="s">
        <v>0</v>
      </c>
      <c r="H91" s="181">
        <f>+G113</f>
        <v>4141.7729166666659</v>
      </c>
    </row>
    <row r="92" spans="1:8" ht="12.75" customHeight="1">
      <c r="A92" s="200"/>
      <c r="B92" s="198" t="s">
        <v>30</v>
      </c>
      <c r="C92" s="184"/>
      <c r="D92" s="184"/>
      <c r="E92" s="201"/>
      <c r="F92" s="201"/>
      <c r="G92" s="195"/>
      <c r="H92" s="195"/>
    </row>
    <row r="93" spans="1:8" ht="12.75" customHeight="1">
      <c r="A93" s="200"/>
      <c r="B93" s="198"/>
      <c r="C93" s="184"/>
      <c r="D93" s="184"/>
      <c r="E93" s="201"/>
      <c r="F93" s="201"/>
      <c r="G93" s="195"/>
      <c r="H93" s="195"/>
    </row>
    <row r="94" spans="1:8" ht="12.75" customHeight="1">
      <c r="A94" s="200"/>
      <c r="B94" s="202" t="s">
        <v>31</v>
      </c>
      <c r="C94" s="203" t="s">
        <v>32</v>
      </c>
      <c r="D94" s="203" t="str">
        <f t="shared" ref="D94:D112" si="6">+D43</f>
        <v>COEF. PARTIC.</v>
      </c>
      <c r="E94" s="203" t="s">
        <v>33</v>
      </c>
      <c r="F94" s="203" t="s">
        <v>14</v>
      </c>
      <c r="G94" s="203" t="s">
        <v>4</v>
      </c>
      <c r="H94" s="195"/>
    </row>
    <row r="95" spans="1:8" ht="12.75" customHeight="1">
      <c r="A95" s="200"/>
      <c r="B95" s="245" t="s">
        <v>883</v>
      </c>
      <c r="C95" s="363">
        <f t="shared" ref="C95:C112" si="7">+C44</f>
        <v>1</v>
      </c>
      <c r="D95" s="363">
        <f t="shared" si="6"/>
        <v>1</v>
      </c>
      <c r="E95" s="363">
        <f t="shared" ref="E95:E112" si="8">+E44</f>
        <v>2.2999999999999998</v>
      </c>
      <c r="F95" s="363">
        <f>+(F44+F145)*0.0305</f>
        <v>189.98958333333334</v>
      </c>
      <c r="G95" s="245">
        <f>+C95*E95*F95</f>
        <v>436.97604166666667</v>
      </c>
      <c r="H95" s="195"/>
    </row>
    <row r="96" spans="1:8" ht="12.75" customHeight="1">
      <c r="A96" s="200"/>
      <c r="B96" s="245" t="s">
        <v>884</v>
      </c>
      <c r="C96" s="517">
        <f t="shared" si="7"/>
        <v>1</v>
      </c>
      <c r="D96" s="517">
        <f t="shared" si="6"/>
        <v>1</v>
      </c>
      <c r="E96" s="517">
        <f t="shared" si="8"/>
        <v>2.2999999999999998</v>
      </c>
      <c r="F96" s="580">
        <f t="shared" ref="F96:F112" si="9">+(F45+F146)*0.0305</f>
        <v>132.16666666666666</v>
      </c>
      <c r="G96" s="245">
        <f t="shared" ref="G96:G112" si="10">+C96*E96*F96</f>
        <v>303.98333333333329</v>
      </c>
      <c r="H96" s="195"/>
    </row>
    <row r="97" spans="1:8" ht="12.75" customHeight="1">
      <c r="A97" s="200"/>
      <c r="B97" s="245" t="s">
        <v>885</v>
      </c>
      <c r="C97" s="517">
        <f t="shared" si="7"/>
        <v>0</v>
      </c>
      <c r="D97" s="517">
        <f t="shared" si="6"/>
        <v>1</v>
      </c>
      <c r="E97" s="517">
        <f t="shared" si="8"/>
        <v>2.2999999999999998</v>
      </c>
      <c r="F97" s="580">
        <f t="shared" si="9"/>
        <v>171.81666666666666</v>
      </c>
      <c r="G97" s="245">
        <f t="shared" si="10"/>
        <v>0</v>
      </c>
      <c r="H97" s="195"/>
    </row>
    <row r="98" spans="1:8" ht="12.75" customHeight="1">
      <c r="A98" s="200"/>
      <c r="B98" s="245" t="s">
        <v>886</v>
      </c>
      <c r="C98" s="517">
        <f t="shared" si="7"/>
        <v>0</v>
      </c>
      <c r="D98" s="517">
        <f t="shared" si="6"/>
        <v>1</v>
      </c>
      <c r="E98" s="517">
        <f t="shared" si="8"/>
        <v>2.2999999999999998</v>
      </c>
      <c r="F98" s="580">
        <f t="shared" si="9"/>
        <v>148.6875</v>
      </c>
      <c r="G98" s="245">
        <f t="shared" si="10"/>
        <v>0</v>
      </c>
      <c r="H98" s="195"/>
    </row>
    <row r="99" spans="1:8" ht="12.75" customHeight="1">
      <c r="A99" s="200"/>
      <c r="B99" s="245" t="s">
        <v>887</v>
      </c>
      <c r="C99" s="517">
        <f t="shared" si="7"/>
        <v>1</v>
      </c>
      <c r="D99" s="517">
        <f t="shared" si="6"/>
        <v>1</v>
      </c>
      <c r="E99" s="517">
        <f t="shared" si="8"/>
        <v>2.2999999999999998</v>
      </c>
      <c r="F99" s="580">
        <f t="shared" si="9"/>
        <v>171.81666666666666</v>
      </c>
      <c r="G99" s="245">
        <f t="shared" si="10"/>
        <v>395.17833333333328</v>
      </c>
      <c r="H99" s="195"/>
    </row>
    <row r="100" spans="1:8" ht="12.75" customHeight="1">
      <c r="A100" s="200"/>
      <c r="B100" s="245" t="s">
        <v>888</v>
      </c>
      <c r="C100" s="517">
        <f t="shared" si="7"/>
        <v>1</v>
      </c>
      <c r="D100" s="517">
        <f t="shared" si="6"/>
        <v>1</v>
      </c>
      <c r="E100" s="517">
        <f t="shared" si="8"/>
        <v>2.2999999999999998</v>
      </c>
      <c r="F100" s="580">
        <f t="shared" si="9"/>
        <v>171.81666666666666</v>
      </c>
      <c r="G100" s="245">
        <f t="shared" si="10"/>
        <v>395.17833333333328</v>
      </c>
      <c r="H100" s="195"/>
    </row>
    <row r="101" spans="1:8" ht="12.75" customHeight="1">
      <c r="A101" s="200"/>
      <c r="B101" s="245" t="s">
        <v>889</v>
      </c>
      <c r="C101" s="517">
        <f t="shared" si="7"/>
        <v>0</v>
      </c>
      <c r="D101" s="517">
        <f t="shared" si="6"/>
        <v>0</v>
      </c>
      <c r="E101" s="517">
        <f t="shared" si="8"/>
        <v>2.2999999999999998</v>
      </c>
      <c r="F101" s="580">
        <f t="shared" si="9"/>
        <v>0</v>
      </c>
      <c r="G101" s="245">
        <f t="shared" si="10"/>
        <v>0</v>
      </c>
      <c r="H101" s="195"/>
    </row>
    <row r="102" spans="1:8" ht="12.75" customHeight="1">
      <c r="A102" s="200"/>
      <c r="B102" s="245" t="s">
        <v>898</v>
      </c>
      <c r="C102" s="517">
        <f t="shared" si="7"/>
        <v>0</v>
      </c>
      <c r="D102" s="517">
        <f t="shared" si="6"/>
        <v>0</v>
      </c>
      <c r="E102" s="517">
        <f t="shared" si="8"/>
        <v>2.2999999999999998</v>
      </c>
      <c r="F102" s="580">
        <f t="shared" si="9"/>
        <v>0</v>
      </c>
      <c r="G102" s="245">
        <f t="shared" si="10"/>
        <v>0</v>
      </c>
      <c r="H102" s="195"/>
    </row>
    <row r="103" spans="1:8" ht="12.75" customHeight="1">
      <c r="A103" s="200"/>
      <c r="B103" s="245" t="s">
        <v>903</v>
      </c>
      <c r="C103" s="517">
        <f t="shared" si="7"/>
        <v>1</v>
      </c>
      <c r="D103" s="517">
        <f t="shared" si="6"/>
        <v>1</v>
      </c>
      <c r="E103" s="517">
        <f t="shared" si="8"/>
        <v>2.2999999999999998</v>
      </c>
      <c r="F103" s="580">
        <f t="shared" si="9"/>
        <v>171.81666666666666</v>
      </c>
      <c r="G103" s="245">
        <f t="shared" si="10"/>
        <v>395.17833333333328</v>
      </c>
      <c r="H103" s="195"/>
    </row>
    <row r="104" spans="1:8" ht="12.75" customHeight="1">
      <c r="A104" s="200"/>
      <c r="B104" s="245" t="s">
        <v>899</v>
      </c>
      <c r="C104" s="517">
        <f t="shared" si="7"/>
        <v>1</v>
      </c>
      <c r="D104" s="517">
        <f t="shared" si="6"/>
        <v>1</v>
      </c>
      <c r="E104" s="517">
        <f t="shared" si="8"/>
        <v>2.2999999999999998</v>
      </c>
      <c r="F104" s="580">
        <f t="shared" si="9"/>
        <v>89.212499999999991</v>
      </c>
      <c r="G104" s="245">
        <f t="shared" si="10"/>
        <v>205.18874999999997</v>
      </c>
      <c r="H104" s="195"/>
    </row>
    <row r="105" spans="1:8" ht="12.75" customHeight="1">
      <c r="A105" s="200"/>
      <c r="B105" s="245" t="s">
        <v>900</v>
      </c>
      <c r="C105" s="517">
        <f t="shared" si="7"/>
        <v>0</v>
      </c>
      <c r="D105" s="517">
        <f t="shared" si="6"/>
        <v>0</v>
      </c>
      <c r="E105" s="517">
        <f t="shared" si="8"/>
        <v>2.2999999999999998</v>
      </c>
      <c r="F105" s="580">
        <f t="shared" si="9"/>
        <v>0</v>
      </c>
      <c r="G105" s="245">
        <f t="shared" si="10"/>
        <v>0</v>
      </c>
      <c r="H105" s="195"/>
    </row>
    <row r="106" spans="1:8" ht="12.75" customHeight="1">
      <c r="A106" s="200"/>
      <c r="B106" s="245" t="s">
        <v>902</v>
      </c>
      <c r="C106" s="517">
        <f t="shared" si="7"/>
        <v>1</v>
      </c>
      <c r="D106" s="517">
        <f t="shared" si="6"/>
        <v>1</v>
      </c>
      <c r="E106" s="517">
        <f t="shared" si="8"/>
        <v>2.2999999999999998</v>
      </c>
      <c r="F106" s="580">
        <f t="shared" si="9"/>
        <v>82.604166666666671</v>
      </c>
      <c r="G106" s="245">
        <f t="shared" si="10"/>
        <v>189.98958333333334</v>
      </c>
      <c r="H106" s="195"/>
    </row>
    <row r="107" spans="1:8" ht="12.75" customHeight="1">
      <c r="A107" s="200"/>
      <c r="B107" s="245" t="s">
        <v>323</v>
      </c>
      <c r="C107" s="517">
        <f t="shared" si="7"/>
        <v>1</v>
      </c>
      <c r="D107" s="517">
        <f t="shared" si="6"/>
        <v>1</v>
      </c>
      <c r="E107" s="517">
        <f t="shared" si="8"/>
        <v>2.2999999999999998</v>
      </c>
      <c r="F107" s="580">
        <f t="shared" si="9"/>
        <v>115.64583333333333</v>
      </c>
      <c r="G107" s="245">
        <f t="shared" si="10"/>
        <v>265.98541666666665</v>
      </c>
      <c r="H107" s="195"/>
    </row>
    <row r="108" spans="1:8" ht="12.75" customHeight="1">
      <c r="A108" s="200"/>
      <c r="B108" s="245" t="s">
        <v>901</v>
      </c>
      <c r="C108" s="517">
        <f t="shared" si="7"/>
        <v>1</v>
      </c>
      <c r="D108" s="517">
        <f t="shared" si="6"/>
        <v>1</v>
      </c>
      <c r="E108" s="517">
        <f t="shared" si="8"/>
        <v>2.2999999999999998</v>
      </c>
      <c r="F108" s="580">
        <f t="shared" si="9"/>
        <v>89.212499999999991</v>
      </c>
      <c r="G108" s="245">
        <f t="shared" si="10"/>
        <v>205.18874999999997</v>
      </c>
      <c r="H108" s="195"/>
    </row>
    <row r="109" spans="1:8" ht="12.75" customHeight="1">
      <c r="A109" s="200"/>
      <c r="B109" s="245" t="s">
        <v>238</v>
      </c>
      <c r="C109" s="517">
        <f t="shared" si="7"/>
        <v>1</v>
      </c>
      <c r="D109" s="517">
        <f t="shared" si="6"/>
        <v>1</v>
      </c>
      <c r="E109" s="517">
        <f t="shared" si="8"/>
        <v>2.2999999999999998</v>
      </c>
      <c r="F109" s="580">
        <f t="shared" si="9"/>
        <v>142.07916666666665</v>
      </c>
      <c r="G109" s="245">
        <f t="shared" si="10"/>
        <v>326.78208333333328</v>
      </c>
      <c r="H109" s="195"/>
    </row>
    <row r="110" spans="1:8" ht="12.75" customHeight="1">
      <c r="A110" s="200"/>
      <c r="B110" s="245" t="s">
        <v>347</v>
      </c>
      <c r="C110" s="517">
        <f t="shared" si="7"/>
        <v>1</v>
      </c>
      <c r="D110" s="517">
        <f t="shared" si="6"/>
        <v>1</v>
      </c>
      <c r="E110" s="517">
        <f t="shared" si="8"/>
        <v>2.2999999999999998</v>
      </c>
      <c r="F110" s="580">
        <f t="shared" si="9"/>
        <v>110.68958333333333</v>
      </c>
      <c r="G110" s="245">
        <f t="shared" si="10"/>
        <v>254.58604166666663</v>
      </c>
      <c r="H110" s="195"/>
    </row>
    <row r="111" spans="1:8" ht="12.75" customHeight="1">
      <c r="A111" s="200"/>
      <c r="B111" s="245" t="s">
        <v>348</v>
      </c>
      <c r="C111" s="517">
        <f t="shared" si="7"/>
        <v>1</v>
      </c>
      <c r="D111" s="517">
        <f t="shared" si="6"/>
        <v>1</v>
      </c>
      <c r="E111" s="517">
        <f t="shared" si="8"/>
        <v>2.2999999999999998</v>
      </c>
      <c r="F111" s="580">
        <f t="shared" si="9"/>
        <v>125.55833333333334</v>
      </c>
      <c r="G111" s="245">
        <f t="shared" si="10"/>
        <v>288.78416666666664</v>
      </c>
      <c r="H111" s="195"/>
    </row>
    <row r="112" spans="1:8" ht="12.75" customHeight="1">
      <c r="A112" s="200"/>
      <c r="B112" s="245" t="s">
        <v>253</v>
      </c>
      <c r="C112" s="517">
        <f t="shared" si="7"/>
        <v>2</v>
      </c>
      <c r="D112" s="517">
        <f t="shared" si="6"/>
        <v>1</v>
      </c>
      <c r="E112" s="517">
        <f t="shared" si="8"/>
        <v>2.2999999999999998</v>
      </c>
      <c r="F112" s="580">
        <f t="shared" si="9"/>
        <v>104.08125</v>
      </c>
      <c r="G112" s="245">
        <f t="shared" si="10"/>
        <v>478.77374999999995</v>
      </c>
      <c r="H112" s="195"/>
    </row>
    <row r="113" spans="1:8" ht="12.75" customHeight="1">
      <c r="A113" s="200"/>
      <c r="B113" s="762" t="s">
        <v>3</v>
      </c>
      <c r="C113" s="763"/>
      <c r="D113" s="763"/>
      <c r="E113" s="763"/>
      <c r="F113" s="764"/>
      <c r="G113" s="206">
        <f>SUM(G95:G112)</f>
        <v>4141.7729166666659</v>
      </c>
      <c r="H113" s="195"/>
    </row>
    <row r="114" spans="1:8" ht="12.75" customHeight="1">
      <c r="A114" s="200"/>
      <c r="B114" s="217"/>
      <c r="C114" s="217"/>
      <c r="D114" s="217"/>
      <c r="E114" s="217"/>
      <c r="F114" s="217"/>
      <c r="G114" s="195"/>
      <c r="H114" s="195"/>
    </row>
    <row r="115" spans="1:8" ht="14.25" customHeight="1">
      <c r="A115" s="341">
        <v>3</v>
      </c>
      <c r="B115" s="342" t="s">
        <v>17</v>
      </c>
      <c r="C115" s="343"/>
      <c r="D115" s="343"/>
      <c r="E115" s="344"/>
      <c r="F115" s="345"/>
      <c r="G115" s="346" t="s">
        <v>0</v>
      </c>
      <c r="H115" s="347">
        <f>+G139+G163</f>
        <v>20891.666666666668</v>
      </c>
    </row>
    <row r="116" spans="1:8" ht="12" customHeight="1">
      <c r="A116" s="236"/>
      <c r="B116" s="237"/>
      <c r="C116" s="195"/>
      <c r="D116" s="195"/>
      <c r="E116" s="184"/>
      <c r="F116" s="238"/>
      <c r="G116" s="211"/>
      <c r="H116" s="181"/>
    </row>
    <row r="117" spans="1:8" ht="15" customHeight="1">
      <c r="A117" s="214">
        <v>3.01</v>
      </c>
      <c r="B117" s="198" t="s">
        <v>163</v>
      </c>
      <c r="C117" s="195"/>
      <c r="D117" s="195"/>
      <c r="E117" s="196"/>
      <c r="F117" s="196"/>
      <c r="G117" s="211" t="s">
        <v>0</v>
      </c>
      <c r="H117" s="181">
        <f>+G139</f>
        <v>10445.833333333334</v>
      </c>
    </row>
    <row r="118" spans="1:8" ht="14.25" customHeight="1">
      <c r="A118" s="200"/>
      <c r="B118" s="263" t="s">
        <v>30</v>
      </c>
      <c r="C118" s="184"/>
      <c r="D118" s="184"/>
      <c r="E118" s="201"/>
      <c r="F118" s="201"/>
      <c r="G118" s="184"/>
      <c r="H118" s="196"/>
    </row>
    <row r="119" spans="1:8" ht="14.25" customHeight="1">
      <c r="A119" s="200"/>
      <c r="B119" s="263"/>
      <c r="C119" s="184"/>
      <c r="D119" s="184"/>
      <c r="E119" s="201"/>
      <c r="F119" s="201"/>
      <c r="G119" s="184"/>
      <c r="H119" s="196"/>
    </row>
    <row r="120" spans="1:8" ht="12.75" customHeight="1">
      <c r="A120" s="200"/>
      <c r="B120" s="202" t="s">
        <v>31</v>
      </c>
      <c r="C120" s="203" t="s">
        <v>32</v>
      </c>
      <c r="D120" s="203" t="str">
        <f t="shared" ref="D120:D138" si="11">+D43</f>
        <v>COEF. PARTIC.</v>
      </c>
      <c r="E120" s="203" t="s">
        <v>33</v>
      </c>
      <c r="F120" s="203" t="s">
        <v>14</v>
      </c>
      <c r="G120" s="203" t="s">
        <v>4</v>
      </c>
      <c r="H120" s="195"/>
    </row>
    <row r="121" spans="1:8" ht="12.75" customHeight="1">
      <c r="A121" s="200"/>
      <c r="B121" s="245" t="s">
        <v>883</v>
      </c>
      <c r="C121" s="363">
        <f t="shared" ref="C121:C138" si="12">+C44</f>
        <v>1</v>
      </c>
      <c r="D121" s="363">
        <f t="shared" si="11"/>
        <v>1</v>
      </c>
      <c r="E121" s="363">
        <f t="shared" ref="E121:E138" si="13">+E44</f>
        <v>2.2999999999999998</v>
      </c>
      <c r="F121" s="363">
        <f t="shared" ref="F121:F138" si="14">+F44/12</f>
        <v>479.16666666666669</v>
      </c>
      <c r="G121" s="245">
        <f>+C121*E121*F121</f>
        <v>1102.0833333333333</v>
      </c>
      <c r="H121" s="195"/>
    </row>
    <row r="122" spans="1:8" ht="12.75" customHeight="1">
      <c r="A122" s="200"/>
      <c r="B122" s="245" t="s">
        <v>884</v>
      </c>
      <c r="C122" s="517">
        <f t="shared" si="12"/>
        <v>1</v>
      </c>
      <c r="D122" s="517">
        <f t="shared" si="11"/>
        <v>1</v>
      </c>
      <c r="E122" s="517">
        <f t="shared" si="13"/>
        <v>2.2999999999999998</v>
      </c>
      <c r="F122" s="517">
        <f t="shared" si="14"/>
        <v>333.33333333333331</v>
      </c>
      <c r="G122" s="245">
        <f t="shared" ref="G122:G138" si="15">+C122*E122*F122</f>
        <v>766.66666666666652</v>
      </c>
      <c r="H122" s="195"/>
    </row>
    <row r="123" spans="1:8" ht="12.75" customHeight="1">
      <c r="A123" s="200"/>
      <c r="B123" s="245" t="s">
        <v>885</v>
      </c>
      <c r="C123" s="517">
        <f t="shared" si="12"/>
        <v>0</v>
      </c>
      <c r="D123" s="517">
        <f t="shared" si="11"/>
        <v>1</v>
      </c>
      <c r="E123" s="517">
        <f t="shared" si="13"/>
        <v>2.2999999999999998</v>
      </c>
      <c r="F123" s="517">
        <f t="shared" si="14"/>
        <v>433.33333333333331</v>
      </c>
      <c r="G123" s="245">
        <f t="shared" si="15"/>
        <v>0</v>
      </c>
      <c r="H123" s="195"/>
    </row>
    <row r="124" spans="1:8" ht="12.75" customHeight="1">
      <c r="A124" s="200"/>
      <c r="B124" s="245" t="s">
        <v>886</v>
      </c>
      <c r="C124" s="517">
        <f t="shared" si="12"/>
        <v>0</v>
      </c>
      <c r="D124" s="517">
        <f t="shared" si="11"/>
        <v>1</v>
      </c>
      <c r="E124" s="517">
        <f t="shared" si="13"/>
        <v>2.2999999999999998</v>
      </c>
      <c r="F124" s="517">
        <f t="shared" si="14"/>
        <v>375</v>
      </c>
      <c r="G124" s="245">
        <f t="shared" si="15"/>
        <v>0</v>
      </c>
      <c r="H124" s="195"/>
    </row>
    <row r="125" spans="1:8" ht="12.75" customHeight="1">
      <c r="A125" s="200"/>
      <c r="B125" s="245" t="s">
        <v>887</v>
      </c>
      <c r="C125" s="517">
        <f t="shared" si="12"/>
        <v>1</v>
      </c>
      <c r="D125" s="517">
        <f t="shared" si="11"/>
        <v>1</v>
      </c>
      <c r="E125" s="517">
        <f t="shared" si="13"/>
        <v>2.2999999999999998</v>
      </c>
      <c r="F125" s="517">
        <f t="shared" si="14"/>
        <v>433.33333333333331</v>
      </c>
      <c r="G125" s="245">
        <f t="shared" si="15"/>
        <v>996.66666666666652</v>
      </c>
      <c r="H125" s="195"/>
    </row>
    <row r="126" spans="1:8" ht="12.75" customHeight="1">
      <c r="A126" s="200"/>
      <c r="B126" s="245" t="s">
        <v>888</v>
      </c>
      <c r="C126" s="517">
        <f t="shared" si="12"/>
        <v>1</v>
      </c>
      <c r="D126" s="517">
        <f t="shared" si="11"/>
        <v>1</v>
      </c>
      <c r="E126" s="517">
        <f t="shared" si="13"/>
        <v>2.2999999999999998</v>
      </c>
      <c r="F126" s="517">
        <f t="shared" si="14"/>
        <v>433.33333333333331</v>
      </c>
      <c r="G126" s="245">
        <f t="shared" si="15"/>
        <v>996.66666666666652</v>
      </c>
      <c r="H126" s="195"/>
    </row>
    <row r="127" spans="1:8" ht="12.75" customHeight="1">
      <c r="A127" s="200"/>
      <c r="B127" s="245" t="s">
        <v>889</v>
      </c>
      <c r="C127" s="517">
        <f t="shared" si="12"/>
        <v>0</v>
      </c>
      <c r="D127" s="517">
        <f t="shared" si="11"/>
        <v>0</v>
      </c>
      <c r="E127" s="517">
        <f t="shared" si="13"/>
        <v>2.2999999999999998</v>
      </c>
      <c r="F127" s="517">
        <f t="shared" si="14"/>
        <v>0</v>
      </c>
      <c r="G127" s="245">
        <f t="shared" si="15"/>
        <v>0</v>
      </c>
      <c r="H127" s="195"/>
    </row>
    <row r="128" spans="1:8" ht="12.75" customHeight="1">
      <c r="A128" s="200"/>
      <c r="B128" s="245" t="s">
        <v>898</v>
      </c>
      <c r="C128" s="517">
        <f t="shared" si="12"/>
        <v>0</v>
      </c>
      <c r="D128" s="517">
        <f t="shared" si="11"/>
        <v>0</v>
      </c>
      <c r="E128" s="517">
        <f t="shared" si="13"/>
        <v>2.2999999999999998</v>
      </c>
      <c r="F128" s="517">
        <f t="shared" si="14"/>
        <v>0</v>
      </c>
      <c r="G128" s="245">
        <f t="shared" si="15"/>
        <v>0</v>
      </c>
      <c r="H128" s="195"/>
    </row>
    <row r="129" spans="1:8" ht="12.75" customHeight="1">
      <c r="A129" s="200"/>
      <c r="B129" s="245" t="s">
        <v>903</v>
      </c>
      <c r="C129" s="517">
        <f t="shared" si="12"/>
        <v>1</v>
      </c>
      <c r="D129" s="517">
        <f t="shared" si="11"/>
        <v>1</v>
      </c>
      <c r="E129" s="517">
        <f t="shared" si="13"/>
        <v>2.2999999999999998</v>
      </c>
      <c r="F129" s="517">
        <f t="shared" si="14"/>
        <v>433.33333333333331</v>
      </c>
      <c r="G129" s="245">
        <f t="shared" si="15"/>
        <v>996.66666666666652</v>
      </c>
      <c r="H129" s="195"/>
    </row>
    <row r="130" spans="1:8" ht="12.75" customHeight="1">
      <c r="A130" s="200"/>
      <c r="B130" s="245" t="s">
        <v>899</v>
      </c>
      <c r="C130" s="517">
        <f t="shared" si="12"/>
        <v>1</v>
      </c>
      <c r="D130" s="517">
        <f t="shared" si="11"/>
        <v>1</v>
      </c>
      <c r="E130" s="517">
        <f t="shared" si="13"/>
        <v>2.2999999999999998</v>
      </c>
      <c r="F130" s="517">
        <f t="shared" si="14"/>
        <v>225</v>
      </c>
      <c r="G130" s="245">
        <f t="shared" si="15"/>
        <v>517.5</v>
      </c>
      <c r="H130" s="195"/>
    </row>
    <row r="131" spans="1:8" ht="12.75" customHeight="1">
      <c r="A131" s="200"/>
      <c r="B131" s="245" t="s">
        <v>900</v>
      </c>
      <c r="C131" s="517">
        <f t="shared" si="12"/>
        <v>0</v>
      </c>
      <c r="D131" s="517">
        <f t="shared" si="11"/>
        <v>0</v>
      </c>
      <c r="E131" s="517">
        <f t="shared" si="13"/>
        <v>2.2999999999999998</v>
      </c>
      <c r="F131" s="517">
        <f t="shared" si="14"/>
        <v>0</v>
      </c>
      <c r="G131" s="245">
        <f t="shared" si="15"/>
        <v>0</v>
      </c>
      <c r="H131" s="195"/>
    </row>
    <row r="132" spans="1:8" ht="12.75" customHeight="1">
      <c r="A132" s="200"/>
      <c r="B132" s="245" t="s">
        <v>902</v>
      </c>
      <c r="C132" s="517">
        <f t="shared" si="12"/>
        <v>1</v>
      </c>
      <c r="D132" s="517">
        <f t="shared" si="11"/>
        <v>1</v>
      </c>
      <c r="E132" s="517">
        <f t="shared" si="13"/>
        <v>2.2999999999999998</v>
      </c>
      <c r="F132" s="517">
        <f t="shared" si="14"/>
        <v>208.33333333333334</v>
      </c>
      <c r="G132" s="245">
        <f t="shared" si="15"/>
        <v>479.16666666666663</v>
      </c>
      <c r="H132" s="195"/>
    </row>
    <row r="133" spans="1:8" ht="12.75" customHeight="1">
      <c r="A133" s="200"/>
      <c r="B133" s="245" t="s">
        <v>323</v>
      </c>
      <c r="C133" s="517">
        <f t="shared" si="12"/>
        <v>1</v>
      </c>
      <c r="D133" s="517">
        <f t="shared" si="11"/>
        <v>1</v>
      </c>
      <c r="E133" s="517">
        <f t="shared" si="13"/>
        <v>2.2999999999999998</v>
      </c>
      <c r="F133" s="517">
        <f t="shared" si="14"/>
        <v>291.66666666666669</v>
      </c>
      <c r="G133" s="245">
        <f t="shared" si="15"/>
        <v>670.83333333333337</v>
      </c>
      <c r="H133" s="195"/>
    </row>
    <row r="134" spans="1:8" ht="12.75" customHeight="1">
      <c r="A134" s="200"/>
      <c r="B134" s="245" t="s">
        <v>901</v>
      </c>
      <c r="C134" s="517">
        <f t="shared" si="12"/>
        <v>1</v>
      </c>
      <c r="D134" s="517">
        <f t="shared" si="11"/>
        <v>1</v>
      </c>
      <c r="E134" s="517">
        <f t="shared" si="13"/>
        <v>2.2999999999999998</v>
      </c>
      <c r="F134" s="517">
        <f t="shared" si="14"/>
        <v>225</v>
      </c>
      <c r="G134" s="245">
        <f t="shared" si="15"/>
        <v>517.5</v>
      </c>
      <c r="H134" s="195"/>
    </row>
    <row r="135" spans="1:8" ht="12.75" customHeight="1">
      <c r="A135" s="200"/>
      <c r="B135" s="245" t="s">
        <v>238</v>
      </c>
      <c r="C135" s="517">
        <f t="shared" si="12"/>
        <v>1</v>
      </c>
      <c r="D135" s="517">
        <f t="shared" si="11"/>
        <v>1</v>
      </c>
      <c r="E135" s="517">
        <f t="shared" si="13"/>
        <v>2.2999999999999998</v>
      </c>
      <c r="F135" s="517">
        <f t="shared" si="14"/>
        <v>358.33333333333331</v>
      </c>
      <c r="G135" s="245">
        <f t="shared" si="15"/>
        <v>824.16666666666652</v>
      </c>
      <c r="H135" s="195"/>
    </row>
    <row r="136" spans="1:8" ht="12.75" customHeight="1">
      <c r="A136" s="200"/>
      <c r="B136" s="245" t="s">
        <v>347</v>
      </c>
      <c r="C136" s="517">
        <f t="shared" si="12"/>
        <v>1</v>
      </c>
      <c r="D136" s="517">
        <f t="shared" si="11"/>
        <v>1</v>
      </c>
      <c r="E136" s="517">
        <f t="shared" si="13"/>
        <v>2.2999999999999998</v>
      </c>
      <c r="F136" s="517">
        <f t="shared" si="14"/>
        <v>279.16666666666669</v>
      </c>
      <c r="G136" s="245">
        <f t="shared" si="15"/>
        <v>642.08333333333337</v>
      </c>
      <c r="H136" s="195"/>
    </row>
    <row r="137" spans="1:8" ht="12.75" customHeight="1">
      <c r="A137" s="200"/>
      <c r="B137" s="245" t="s">
        <v>348</v>
      </c>
      <c r="C137" s="517">
        <f t="shared" si="12"/>
        <v>1</v>
      </c>
      <c r="D137" s="517">
        <f t="shared" si="11"/>
        <v>1</v>
      </c>
      <c r="E137" s="517">
        <f t="shared" si="13"/>
        <v>2.2999999999999998</v>
      </c>
      <c r="F137" s="517">
        <f t="shared" si="14"/>
        <v>316.66666666666669</v>
      </c>
      <c r="G137" s="245">
        <f t="shared" si="15"/>
        <v>728.33333333333337</v>
      </c>
      <c r="H137" s="195"/>
    </row>
    <row r="138" spans="1:8" ht="12.75" customHeight="1">
      <c r="A138" s="200"/>
      <c r="B138" s="245" t="s">
        <v>253</v>
      </c>
      <c r="C138" s="517">
        <f t="shared" si="12"/>
        <v>2</v>
      </c>
      <c r="D138" s="517">
        <f t="shared" si="11"/>
        <v>1</v>
      </c>
      <c r="E138" s="517">
        <f t="shared" si="13"/>
        <v>2.2999999999999998</v>
      </c>
      <c r="F138" s="517">
        <f t="shared" si="14"/>
        <v>262.5</v>
      </c>
      <c r="G138" s="245">
        <f t="shared" si="15"/>
        <v>1207.5</v>
      </c>
      <c r="H138" s="195"/>
    </row>
    <row r="139" spans="1:8" ht="12.75" customHeight="1">
      <c r="A139" s="200"/>
      <c r="B139" s="762" t="s">
        <v>3</v>
      </c>
      <c r="C139" s="763"/>
      <c r="D139" s="763"/>
      <c r="E139" s="763"/>
      <c r="F139" s="764"/>
      <c r="G139" s="206">
        <f>SUM(G121:G138)</f>
        <v>10445.833333333334</v>
      </c>
      <c r="H139" s="195"/>
    </row>
    <row r="140" spans="1:8" ht="15" customHeight="1">
      <c r="A140" s="200"/>
      <c r="B140" s="195"/>
      <c r="C140" s="195"/>
      <c r="D140" s="195"/>
      <c r="E140" s="196"/>
      <c r="F140" s="196"/>
      <c r="G140" s="195"/>
      <c r="H140" s="195"/>
    </row>
    <row r="141" spans="1:8" ht="15" customHeight="1">
      <c r="A141" s="214">
        <v>3.02</v>
      </c>
      <c r="B141" s="198" t="s">
        <v>103</v>
      </c>
      <c r="C141" s="195"/>
      <c r="D141" s="195"/>
      <c r="E141" s="196"/>
      <c r="F141" s="196"/>
      <c r="G141" s="211" t="s">
        <v>0</v>
      </c>
      <c r="H141" s="181">
        <f>+G163</f>
        <v>10445.833333333334</v>
      </c>
    </row>
    <row r="142" spans="1:8" ht="14.25" customHeight="1">
      <c r="A142" s="200"/>
      <c r="B142" s="263" t="s">
        <v>30</v>
      </c>
      <c r="C142" s="184"/>
      <c r="D142" s="184"/>
      <c r="E142" s="201"/>
      <c r="F142" s="201"/>
      <c r="G142" s="184"/>
      <c r="H142" s="196"/>
    </row>
    <row r="143" spans="1:8" ht="14.25" customHeight="1">
      <c r="A143" s="200"/>
      <c r="B143" s="263"/>
      <c r="C143" s="184"/>
      <c r="D143" s="184"/>
      <c r="E143" s="201"/>
      <c r="F143" s="201"/>
      <c r="G143" s="184"/>
      <c r="H143" s="196"/>
    </row>
    <row r="144" spans="1:8" ht="12.75" customHeight="1">
      <c r="A144" s="200"/>
      <c r="B144" s="202" t="s">
        <v>31</v>
      </c>
      <c r="C144" s="203" t="s">
        <v>32</v>
      </c>
      <c r="D144" s="203" t="str">
        <f t="shared" ref="D144:D162" si="16">+D43</f>
        <v>COEF. PARTIC.</v>
      </c>
      <c r="E144" s="203" t="s">
        <v>33</v>
      </c>
      <c r="F144" s="203" t="s">
        <v>14</v>
      </c>
      <c r="G144" s="203" t="s">
        <v>4</v>
      </c>
      <c r="H144" s="195"/>
    </row>
    <row r="145" spans="1:8" ht="12.75" customHeight="1">
      <c r="A145" s="200"/>
      <c r="B145" s="245" t="s">
        <v>883</v>
      </c>
      <c r="C145" s="363">
        <f t="shared" ref="C145:C162" si="17">+C44</f>
        <v>1</v>
      </c>
      <c r="D145" s="514">
        <f t="shared" si="16"/>
        <v>1</v>
      </c>
      <c r="E145" s="363">
        <f t="shared" ref="E145:E162" si="18">+E44</f>
        <v>2.2999999999999998</v>
      </c>
      <c r="F145" s="363">
        <f t="shared" ref="F145:F162" si="19">+F44/12</f>
        <v>479.16666666666669</v>
      </c>
      <c r="G145" s="245">
        <f>+C145*E145*F145</f>
        <v>1102.0833333333333</v>
      </c>
      <c r="H145" s="195"/>
    </row>
    <row r="146" spans="1:8" ht="12.75" customHeight="1">
      <c r="A146" s="200"/>
      <c r="B146" s="245" t="s">
        <v>884</v>
      </c>
      <c r="C146" s="517">
        <f t="shared" si="17"/>
        <v>1</v>
      </c>
      <c r="D146" s="517">
        <f t="shared" si="16"/>
        <v>1</v>
      </c>
      <c r="E146" s="517">
        <f t="shared" si="18"/>
        <v>2.2999999999999998</v>
      </c>
      <c r="F146" s="517">
        <f t="shared" si="19"/>
        <v>333.33333333333331</v>
      </c>
      <c r="G146" s="245">
        <f t="shared" ref="G146:G162" si="20">+C146*E146*F146</f>
        <v>766.66666666666652</v>
      </c>
      <c r="H146" s="195"/>
    </row>
    <row r="147" spans="1:8" ht="12.75" customHeight="1">
      <c r="A147" s="200"/>
      <c r="B147" s="245" t="s">
        <v>885</v>
      </c>
      <c r="C147" s="517">
        <f t="shared" si="17"/>
        <v>0</v>
      </c>
      <c r="D147" s="517">
        <f t="shared" si="16"/>
        <v>1</v>
      </c>
      <c r="E147" s="517">
        <f t="shared" si="18"/>
        <v>2.2999999999999998</v>
      </c>
      <c r="F147" s="517">
        <f t="shared" si="19"/>
        <v>433.33333333333331</v>
      </c>
      <c r="G147" s="245">
        <f t="shared" si="20"/>
        <v>0</v>
      </c>
      <c r="H147" s="195"/>
    </row>
    <row r="148" spans="1:8" ht="12.75" customHeight="1">
      <c r="A148" s="200"/>
      <c r="B148" s="245" t="s">
        <v>886</v>
      </c>
      <c r="C148" s="517">
        <f t="shared" si="17"/>
        <v>0</v>
      </c>
      <c r="D148" s="517">
        <f t="shared" si="16"/>
        <v>1</v>
      </c>
      <c r="E148" s="517">
        <f t="shared" si="18"/>
        <v>2.2999999999999998</v>
      </c>
      <c r="F148" s="517">
        <f t="shared" si="19"/>
        <v>375</v>
      </c>
      <c r="G148" s="245">
        <f t="shared" si="20"/>
        <v>0</v>
      </c>
      <c r="H148" s="195"/>
    </row>
    <row r="149" spans="1:8" ht="12.75" customHeight="1">
      <c r="A149" s="200"/>
      <c r="B149" s="245" t="s">
        <v>887</v>
      </c>
      <c r="C149" s="517">
        <f t="shared" si="17"/>
        <v>1</v>
      </c>
      <c r="D149" s="517">
        <f t="shared" si="16"/>
        <v>1</v>
      </c>
      <c r="E149" s="517">
        <f t="shared" si="18"/>
        <v>2.2999999999999998</v>
      </c>
      <c r="F149" s="517">
        <f t="shared" si="19"/>
        <v>433.33333333333331</v>
      </c>
      <c r="G149" s="245">
        <f t="shared" si="20"/>
        <v>996.66666666666652</v>
      </c>
      <c r="H149" s="195"/>
    </row>
    <row r="150" spans="1:8" ht="12.75" customHeight="1">
      <c r="A150" s="200"/>
      <c r="B150" s="245" t="s">
        <v>888</v>
      </c>
      <c r="C150" s="517">
        <f t="shared" si="17"/>
        <v>1</v>
      </c>
      <c r="D150" s="517">
        <f t="shared" si="16"/>
        <v>1</v>
      </c>
      <c r="E150" s="517">
        <f t="shared" si="18"/>
        <v>2.2999999999999998</v>
      </c>
      <c r="F150" s="517">
        <f t="shared" si="19"/>
        <v>433.33333333333331</v>
      </c>
      <c r="G150" s="245">
        <f t="shared" si="20"/>
        <v>996.66666666666652</v>
      </c>
      <c r="H150" s="195"/>
    </row>
    <row r="151" spans="1:8" ht="12.75" customHeight="1">
      <c r="A151" s="200"/>
      <c r="B151" s="245" t="s">
        <v>889</v>
      </c>
      <c r="C151" s="517">
        <f t="shared" si="17"/>
        <v>0</v>
      </c>
      <c r="D151" s="517">
        <f t="shared" si="16"/>
        <v>0</v>
      </c>
      <c r="E151" s="517">
        <f t="shared" si="18"/>
        <v>2.2999999999999998</v>
      </c>
      <c r="F151" s="517">
        <f t="shared" si="19"/>
        <v>0</v>
      </c>
      <c r="G151" s="245">
        <f t="shared" si="20"/>
        <v>0</v>
      </c>
      <c r="H151" s="195"/>
    </row>
    <row r="152" spans="1:8" ht="12.75" customHeight="1">
      <c r="A152" s="200"/>
      <c r="B152" s="245" t="s">
        <v>898</v>
      </c>
      <c r="C152" s="517">
        <f t="shared" si="17"/>
        <v>0</v>
      </c>
      <c r="D152" s="517">
        <f t="shared" si="16"/>
        <v>0</v>
      </c>
      <c r="E152" s="517">
        <f t="shared" si="18"/>
        <v>2.2999999999999998</v>
      </c>
      <c r="F152" s="517">
        <f t="shared" si="19"/>
        <v>0</v>
      </c>
      <c r="G152" s="245">
        <f t="shared" si="20"/>
        <v>0</v>
      </c>
      <c r="H152" s="195"/>
    </row>
    <row r="153" spans="1:8" ht="12.75" customHeight="1">
      <c r="A153" s="200"/>
      <c r="B153" s="245" t="s">
        <v>903</v>
      </c>
      <c r="C153" s="517">
        <f t="shared" si="17"/>
        <v>1</v>
      </c>
      <c r="D153" s="517">
        <f t="shared" si="16"/>
        <v>1</v>
      </c>
      <c r="E153" s="517">
        <f t="shared" si="18"/>
        <v>2.2999999999999998</v>
      </c>
      <c r="F153" s="517">
        <f t="shared" si="19"/>
        <v>433.33333333333331</v>
      </c>
      <c r="G153" s="245">
        <f t="shared" si="20"/>
        <v>996.66666666666652</v>
      </c>
      <c r="H153" s="195"/>
    </row>
    <row r="154" spans="1:8" ht="12.75" customHeight="1">
      <c r="A154" s="200"/>
      <c r="B154" s="245" t="s">
        <v>899</v>
      </c>
      <c r="C154" s="517">
        <f t="shared" si="17"/>
        <v>1</v>
      </c>
      <c r="D154" s="517">
        <f t="shared" si="16"/>
        <v>1</v>
      </c>
      <c r="E154" s="517">
        <f t="shared" si="18"/>
        <v>2.2999999999999998</v>
      </c>
      <c r="F154" s="517">
        <f t="shared" si="19"/>
        <v>225</v>
      </c>
      <c r="G154" s="245">
        <f t="shared" si="20"/>
        <v>517.5</v>
      </c>
      <c r="H154" s="195"/>
    </row>
    <row r="155" spans="1:8" ht="12.75" customHeight="1">
      <c r="A155" s="200"/>
      <c r="B155" s="245" t="s">
        <v>900</v>
      </c>
      <c r="C155" s="517">
        <f t="shared" si="17"/>
        <v>0</v>
      </c>
      <c r="D155" s="517">
        <f t="shared" si="16"/>
        <v>0</v>
      </c>
      <c r="E155" s="517">
        <f t="shared" si="18"/>
        <v>2.2999999999999998</v>
      </c>
      <c r="F155" s="517">
        <f t="shared" si="19"/>
        <v>0</v>
      </c>
      <c r="G155" s="245">
        <f t="shared" si="20"/>
        <v>0</v>
      </c>
      <c r="H155" s="195"/>
    </row>
    <row r="156" spans="1:8" ht="12.75" customHeight="1">
      <c r="A156" s="200"/>
      <c r="B156" s="245" t="s">
        <v>902</v>
      </c>
      <c r="C156" s="517">
        <f t="shared" si="17"/>
        <v>1</v>
      </c>
      <c r="D156" s="517">
        <f t="shared" si="16"/>
        <v>1</v>
      </c>
      <c r="E156" s="517">
        <f t="shared" si="18"/>
        <v>2.2999999999999998</v>
      </c>
      <c r="F156" s="517">
        <f t="shared" si="19"/>
        <v>208.33333333333334</v>
      </c>
      <c r="G156" s="245">
        <f t="shared" si="20"/>
        <v>479.16666666666663</v>
      </c>
      <c r="H156" s="195"/>
    </row>
    <row r="157" spans="1:8" ht="12.75" customHeight="1">
      <c r="A157" s="200"/>
      <c r="B157" s="245" t="s">
        <v>323</v>
      </c>
      <c r="C157" s="517">
        <f t="shared" si="17"/>
        <v>1</v>
      </c>
      <c r="D157" s="517">
        <f t="shared" si="16"/>
        <v>1</v>
      </c>
      <c r="E157" s="517">
        <f t="shared" si="18"/>
        <v>2.2999999999999998</v>
      </c>
      <c r="F157" s="517">
        <f t="shared" si="19"/>
        <v>291.66666666666669</v>
      </c>
      <c r="G157" s="245">
        <f t="shared" si="20"/>
        <v>670.83333333333337</v>
      </c>
      <c r="H157" s="195"/>
    </row>
    <row r="158" spans="1:8" ht="12.75" customHeight="1">
      <c r="A158" s="200"/>
      <c r="B158" s="245" t="s">
        <v>901</v>
      </c>
      <c r="C158" s="517">
        <f t="shared" si="17"/>
        <v>1</v>
      </c>
      <c r="D158" s="517">
        <f t="shared" si="16"/>
        <v>1</v>
      </c>
      <c r="E158" s="517">
        <f t="shared" si="18"/>
        <v>2.2999999999999998</v>
      </c>
      <c r="F158" s="517">
        <f t="shared" si="19"/>
        <v>225</v>
      </c>
      <c r="G158" s="245">
        <f t="shared" si="20"/>
        <v>517.5</v>
      </c>
      <c r="H158" s="195"/>
    </row>
    <row r="159" spans="1:8" ht="12.75" customHeight="1">
      <c r="A159" s="200"/>
      <c r="B159" s="245" t="s">
        <v>238</v>
      </c>
      <c r="C159" s="517">
        <f t="shared" si="17"/>
        <v>1</v>
      </c>
      <c r="D159" s="517">
        <f t="shared" si="16"/>
        <v>1</v>
      </c>
      <c r="E159" s="517">
        <f t="shared" si="18"/>
        <v>2.2999999999999998</v>
      </c>
      <c r="F159" s="517">
        <f t="shared" si="19"/>
        <v>358.33333333333331</v>
      </c>
      <c r="G159" s="245">
        <f t="shared" si="20"/>
        <v>824.16666666666652</v>
      </c>
      <c r="H159" s="195"/>
    </row>
    <row r="160" spans="1:8" ht="12.75" customHeight="1">
      <c r="A160" s="200"/>
      <c r="B160" s="245" t="s">
        <v>347</v>
      </c>
      <c r="C160" s="517">
        <f t="shared" si="17"/>
        <v>1</v>
      </c>
      <c r="D160" s="517">
        <f t="shared" si="16"/>
        <v>1</v>
      </c>
      <c r="E160" s="517">
        <f t="shared" si="18"/>
        <v>2.2999999999999998</v>
      </c>
      <c r="F160" s="517">
        <f t="shared" si="19"/>
        <v>279.16666666666669</v>
      </c>
      <c r="G160" s="245">
        <f t="shared" si="20"/>
        <v>642.08333333333337</v>
      </c>
      <c r="H160" s="195"/>
    </row>
    <row r="161" spans="1:8" ht="12.75" customHeight="1">
      <c r="A161" s="200"/>
      <c r="B161" s="245" t="s">
        <v>348</v>
      </c>
      <c r="C161" s="517">
        <f t="shared" si="17"/>
        <v>1</v>
      </c>
      <c r="D161" s="517">
        <f t="shared" si="16"/>
        <v>1</v>
      </c>
      <c r="E161" s="517">
        <f t="shared" si="18"/>
        <v>2.2999999999999998</v>
      </c>
      <c r="F161" s="517">
        <f t="shared" si="19"/>
        <v>316.66666666666669</v>
      </c>
      <c r="G161" s="245">
        <f t="shared" si="20"/>
        <v>728.33333333333337</v>
      </c>
      <c r="H161" s="195"/>
    </row>
    <row r="162" spans="1:8" ht="12.75" customHeight="1">
      <c r="A162" s="200"/>
      <c r="B162" s="245" t="s">
        <v>253</v>
      </c>
      <c r="C162" s="517">
        <f t="shared" si="17"/>
        <v>2</v>
      </c>
      <c r="D162" s="517">
        <f t="shared" si="16"/>
        <v>1</v>
      </c>
      <c r="E162" s="517">
        <f t="shared" si="18"/>
        <v>2.2999999999999998</v>
      </c>
      <c r="F162" s="517">
        <f t="shared" si="19"/>
        <v>262.5</v>
      </c>
      <c r="G162" s="245">
        <f t="shared" si="20"/>
        <v>1207.5</v>
      </c>
      <c r="H162" s="195"/>
    </row>
    <row r="163" spans="1:8" ht="12.75" customHeight="1">
      <c r="A163" s="200"/>
      <c r="B163" s="762" t="s">
        <v>3</v>
      </c>
      <c r="C163" s="763"/>
      <c r="D163" s="763"/>
      <c r="E163" s="763"/>
      <c r="F163" s="764"/>
      <c r="G163" s="206">
        <f>SUM(G145:G162)</f>
        <v>10445.833333333334</v>
      </c>
      <c r="H163" s="195"/>
    </row>
    <row r="164" spans="1:8" ht="15" customHeight="1">
      <c r="A164" s="200"/>
      <c r="B164" s="195"/>
      <c r="C164" s="195"/>
      <c r="D164" s="195"/>
      <c r="E164" s="196"/>
      <c r="F164" s="196"/>
      <c r="G164" s="195"/>
      <c r="H164" s="195"/>
    </row>
    <row r="165" spans="1:8" ht="14.25" customHeight="1">
      <c r="A165" s="341">
        <v>4</v>
      </c>
      <c r="B165" s="342" t="s">
        <v>220</v>
      </c>
      <c r="C165" s="343"/>
      <c r="D165" s="343"/>
      <c r="E165" s="344"/>
      <c r="F165" s="345"/>
      <c r="G165" s="346" t="s">
        <v>0</v>
      </c>
      <c r="H165" s="347">
        <f>+H167</f>
        <v>1609.9999999999998</v>
      </c>
    </row>
    <row r="166" spans="1:8" ht="10.8" customHeight="1">
      <c r="A166" s="236"/>
      <c r="B166" s="237"/>
      <c r="C166" s="195"/>
      <c r="D166" s="195"/>
      <c r="E166" s="184"/>
      <c r="F166" s="238"/>
      <c r="G166" s="211"/>
      <c r="H166" s="181"/>
    </row>
    <row r="167" spans="1:8" ht="15" customHeight="1">
      <c r="A167" s="214">
        <v>4.01</v>
      </c>
      <c r="B167" s="198" t="s">
        <v>102</v>
      </c>
      <c r="C167" s="210">
        <v>300</v>
      </c>
      <c r="D167" s="210"/>
      <c r="E167" s="196"/>
      <c r="F167" s="196"/>
      <c r="G167" s="211" t="s">
        <v>0</v>
      </c>
      <c r="H167" s="181">
        <f>+G189</f>
        <v>1609.9999999999998</v>
      </c>
    </row>
    <row r="168" spans="1:8" ht="14.25" customHeight="1">
      <c r="A168" s="200"/>
      <c r="B168" s="263" t="s">
        <v>30</v>
      </c>
      <c r="C168" s="184"/>
      <c r="D168" s="184"/>
      <c r="E168" s="201"/>
      <c r="F168" s="201"/>
      <c r="G168" s="184"/>
      <c r="H168" s="196"/>
    </row>
    <row r="169" spans="1:8" ht="14.25" customHeight="1">
      <c r="A169" s="200"/>
      <c r="B169" s="263"/>
      <c r="C169" s="184"/>
      <c r="D169" s="184"/>
      <c r="E169" s="201"/>
      <c r="F169" s="201"/>
      <c r="G169" s="184"/>
      <c r="H169" s="196"/>
    </row>
    <row r="170" spans="1:8" ht="12.75" customHeight="1">
      <c r="A170" s="200"/>
      <c r="B170" s="202" t="s">
        <v>31</v>
      </c>
      <c r="C170" s="203" t="s">
        <v>32</v>
      </c>
      <c r="D170" s="203" t="str">
        <f t="shared" ref="D170:D188" si="21">+D43</f>
        <v>COEF. PARTIC.</v>
      </c>
      <c r="E170" s="203" t="s">
        <v>33</v>
      </c>
      <c r="F170" s="256" t="s">
        <v>14</v>
      </c>
      <c r="G170" s="203" t="s">
        <v>4</v>
      </c>
      <c r="H170" s="195"/>
    </row>
    <row r="171" spans="1:8" ht="12.75" customHeight="1">
      <c r="A171" s="200"/>
      <c r="B171" s="522" t="s">
        <v>883</v>
      </c>
      <c r="C171" s="363">
        <f t="shared" ref="C171:C188" si="22">+C44</f>
        <v>1</v>
      </c>
      <c r="D171" s="363">
        <f t="shared" si="21"/>
        <v>1</v>
      </c>
      <c r="E171" s="363">
        <f t="shared" ref="E171:E188" si="23">+E44</f>
        <v>2.2999999999999998</v>
      </c>
      <c r="F171" s="363">
        <f>($C$167*2)/12*(E171*D171)</f>
        <v>114.99999999999999</v>
      </c>
      <c r="G171" s="393">
        <f>+C171*F171</f>
        <v>114.99999999999999</v>
      </c>
      <c r="H171" s="195"/>
    </row>
    <row r="172" spans="1:8" ht="12.75" customHeight="1">
      <c r="A172" s="200"/>
      <c r="B172" s="522" t="s">
        <v>884</v>
      </c>
      <c r="C172" s="517">
        <f t="shared" si="22"/>
        <v>1</v>
      </c>
      <c r="D172" s="517">
        <f t="shared" si="21"/>
        <v>1</v>
      </c>
      <c r="E172" s="517">
        <f t="shared" si="23"/>
        <v>2.2999999999999998</v>
      </c>
      <c r="F172" s="517">
        <f t="shared" ref="F172:F188" si="24">($C$167*2)/12*(E172*D172)</f>
        <v>114.99999999999999</v>
      </c>
      <c r="G172" s="393">
        <f t="shared" ref="G172:G188" si="25">+C172*F172</f>
        <v>114.99999999999999</v>
      </c>
      <c r="H172" s="195"/>
    </row>
    <row r="173" spans="1:8" ht="12.75" customHeight="1">
      <c r="A173" s="200"/>
      <c r="B173" s="522" t="s">
        <v>885</v>
      </c>
      <c r="C173" s="517">
        <f t="shared" si="22"/>
        <v>0</v>
      </c>
      <c r="D173" s="517">
        <f t="shared" si="21"/>
        <v>1</v>
      </c>
      <c r="E173" s="517">
        <f t="shared" si="23"/>
        <v>2.2999999999999998</v>
      </c>
      <c r="F173" s="517">
        <f t="shared" si="24"/>
        <v>114.99999999999999</v>
      </c>
      <c r="G173" s="393">
        <f t="shared" si="25"/>
        <v>0</v>
      </c>
      <c r="H173" s="195"/>
    </row>
    <row r="174" spans="1:8" ht="12.75" customHeight="1">
      <c r="A174" s="200"/>
      <c r="B174" s="522" t="s">
        <v>886</v>
      </c>
      <c r="C174" s="517">
        <f t="shared" si="22"/>
        <v>0</v>
      </c>
      <c r="D174" s="517">
        <f t="shared" si="21"/>
        <v>1</v>
      </c>
      <c r="E174" s="517">
        <f t="shared" si="23"/>
        <v>2.2999999999999998</v>
      </c>
      <c r="F174" s="517">
        <f t="shared" si="24"/>
        <v>114.99999999999999</v>
      </c>
      <c r="G174" s="393">
        <f t="shared" si="25"/>
        <v>0</v>
      </c>
      <c r="H174" s="195"/>
    </row>
    <row r="175" spans="1:8" ht="12.75" customHeight="1">
      <c r="A175" s="200"/>
      <c r="B175" s="522" t="s">
        <v>887</v>
      </c>
      <c r="C175" s="517">
        <f t="shared" si="22"/>
        <v>1</v>
      </c>
      <c r="D175" s="517">
        <f t="shared" si="21"/>
        <v>1</v>
      </c>
      <c r="E175" s="517">
        <f t="shared" si="23"/>
        <v>2.2999999999999998</v>
      </c>
      <c r="F175" s="517">
        <f t="shared" si="24"/>
        <v>114.99999999999999</v>
      </c>
      <c r="G175" s="393">
        <f t="shared" si="25"/>
        <v>114.99999999999999</v>
      </c>
      <c r="H175" s="195"/>
    </row>
    <row r="176" spans="1:8" ht="12.75" customHeight="1">
      <c r="A176" s="200"/>
      <c r="B176" s="522" t="s">
        <v>888</v>
      </c>
      <c r="C176" s="517">
        <f t="shared" si="22"/>
        <v>1</v>
      </c>
      <c r="D176" s="517">
        <f t="shared" si="21"/>
        <v>1</v>
      </c>
      <c r="E176" s="517">
        <f t="shared" si="23"/>
        <v>2.2999999999999998</v>
      </c>
      <c r="F176" s="517">
        <f t="shared" si="24"/>
        <v>114.99999999999999</v>
      </c>
      <c r="G176" s="393">
        <f t="shared" si="25"/>
        <v>114.99999999999999</v>
      </c>
      <c r="H176" s="195"/>
    </row>
    <row r="177" spans="1:9" ht="12.75" customHeight="1">
      <c r="A177" s="200"/>
      <c r="B177" s="522" t="s">
        <v>889</v>
      </c>
      <c r="C177" s="517">
        <f t="shared" si="22"/>
        <v>0</v>
      </c>
      <c r="D177" s="517">
        <f t="shared" si="21"/>
        <v>0</v>
      </c>
      <c r="E177" s="517">
        <f t="shared" si="23"/>
        <v>2.2999999999999998</v>
      </c>
      <c r="F177" s="517">
        <f t="shared" si="24"/>
        <v>0</v>
      </c>
      <c r="G177" s="393">
        <f t="shared" si="25"/>
        <v>0</v>
      </c>
      <c r="H177" s="195"/>
    </row>
    <row r="178" spans="1:9" ht="12.75" customHeight="1">
      <c r="A178" s="200"/>
      <c r="B178" s="522" t="s">
        <v>898</v>
      </c>
      <c r="C178" s="517">
        <f t="shared" si="22"/>
        <v>0</v>
      </c>
      <c r="D178" s="517">
        <f t="shared" si="21"/>
        <v>0</v>
      </c>
      <c r="E178" s="517">
        <f t="shared" si="23"/>
        <v>2.2999999999999998</v>
      </c>
      <c r="F178" s="517">
        <f t="shared" si="24"/>
        <v>0</v>
      </c>
      <c r="G178" s="393">
        <f t="shared" si="25"/>
        <v>0</v>
      </c>
      <c r="H178" s="195"/>
    </row>
    <row r="179" spans="1:9" ht="12.75" customHeight="1">
      <c r="A179" s="200"/>
      <c r="B179" s="522" t="s">
        <v>903</v>
      </c>
      <c r="C179" s="517">
        <f t="shared" si="22"/>
        <v>1</v>
      </c>
      <c r="D179" s="517">
        <f t="shared" si="21"/>
        <v>1</v>
      </c>
      <c r="E179" s="517">
        <f t="shared" si="23"/>
        <v>2.2999999999999998</v>
      </c>
      <c r="F179" s="517">
        <f t="shared" si="24"/>
        <v>114.99999999999999</v>
      </c>
      <c r="G179" s="393">
        <f t="shared" si="25"/>
        <v>114.99999999999999</v>
      </c>
      <c r="H179" s="195"/>
    </row>
    <row r="180" spans="1:9" ht="12.75" customHeight="1">
      <c r="A180" s="200"/>
      <c r="B180" s="522" t="s">
        <v>899</v>
      </c>
      <c r="C180" s="517">
        <f t="shared" si="22"/>
        <v>1</v>
      </c>
      <c r="D180" s="517">
        <f t="shared" si="21"/>
        <v>1</v>
      </c>
      <c r="E180" s="517">
        <f t="shared" si="23"/>
        <v>2.2999999999999998</v>
      </c>
      <c r="F180" s="517">
        <f t="shared" si="24"/>
        <v>114.99999999999999</v>
      </c>
      <c r="G180" s="393">
        <f t="shared" si="25"/>
        <v>114.99999999999999</v>
      </c>
      <c r="H180" s="195"/>
    </row>
    <row r="181" spans="1:9" ht="12.75" customHeight="1">
      <c r="A181" s="200"/>
      <c r="B181" s="522" t="s">
        <v>900</v>
      </c>
      <c r="C181" s="517">
        <f t="shared" si="22"/>
        <v>0</v>
      </c>
      <c r="D181" s="517">
        <f t="shared" si="21"/>
        <v>0</v>
      </c>
      <c r="E181" s="517">
        <f t="shared" si="23"/>
        <v>2.2999999999999998</v>
      </c>
      <c r="F181" s="517">
        <f t="shared" si="24"/>
        <v>0</v>
      </c>
      <c r="G181" s="393">
        <f t="shared" si="25"/>
        <v>0</v>
      </c>
      <c r="H181" s="195"/>
    </row>
    <row r="182" spans="1:9" ht="12.75" customHeight="1">
      <c r="A182" s="200"/>
      <c r="B182" s="522" t="s">
        <v>902</v>
      </c>
      <c r="C182" s="517">
        <f t="shared" si="22"/>
        <v>1</v>
      </c>
      <c r="D182" s="517">
        <f t="shared" si="21"/>
        <v>1</v>
      </c>
      <c r="E182" s="517">
        <f t="shared" si="23"/>
        <v>2.2999999999999998</v>
      </c>
      <c r="F182" s="517">
        <f t="shared" si="24"/>
        <v>114.99999999999999</v>
      </c>
      <c r="G182" s="393">
        <f t="shared" si="25"/>
        <v>114.99999999999999</v>
      </c>
      <c r="H182" s="195"/>
    </row>
    <row r="183" spans="1:9" ht="12.75" customHeight="1">
      <c r="A183" s="200"/>
      <c r="B183" s="522" t="s">
        <v>323</v>
      </c>
      <c r="C183" s="517">
        <f t="shared" si="22"/>
        <v>1</v>
      </c>
      <c r="D183" s="517">
        <f t="shared" si="21"/>
        <v>1</v>
      </c>
      <c r="E183" s="517">
        <f t="shared" si="23"/>
        <v>2.2999999999999998</v>
      </c>
      <c r="F183" s="517">
        <f t="shared" si="24"/>
        <v>114.99999999999999</v>
      </c>
      <c r="G183" s="393">
        <f t="shared" si="25"/>
        <v>114.99999999999999</v>
      </c>
      <c r="H183" s="195"/>
    </row>
    <row r="184" spans="1:9" ht="12.75" customHeight="1">
      <c r="A184" s="200"/>
      <c r="B184" s="522" t="s">
        <v>901</v>
      </c>
      <c r="C184" s="517">
        <f t="shared" si="22"/>
        <v>1</v>
      </c>
      <c r="D184" s="517">
        <f t="shared" si="21"/>
        <v>1</v>
      </c>
      <c r="E184" s="517">
        <f t="shared" si="23"/>
        <v>2.2999999999999998</v>
      </c>
      <c r="F184" s="517">
        <f t="shared" si="24"/>
        <v>114.99999999999999</v>
      </c>
      <c r="G184" s="393">
        <f t="shared" si="25"/>
        <v>114.99999999999999</v>
      </c>
      <c r="H184" s="195"/>
    </row>
    <row r="185" spans="1:9" ht="12.75" customHeight="1">
      <c r="A185" s="200"/>
      <c r="B185" s="522" t="s">
        <v>238</v>
      </c>
      <c r="C185" s="517">
        <f t="shared" si="22"/>
        <v>1</v>
      </c>
      <c r="D185" s="517">
        <f t="shared" si="21"/>
        <v>1</v>
      </c>
      <c r="E185" s="517">
        <f t="shared" si="23"/>
        <v>2.2999999999999998</v>
      </c>
      <c r="F185" s="517">
        <f t="shared" si="24"/>
        <v>114.99999999999999</v>
      </c>
      <c r="G185" s="393">
        <f t="shared" si="25"/>
        <v>114.99999999999999</v>
      </c>
      <c r="H185" s="195"/>
    </row>
    <row r="186" spans="1:9" ht="12.75" customHeight="1">
      <c r="A186" s="200"/>
      <c r="B186" s="245" t="s">
        <v>347</v>
      </c>
      <c r="C186" s="517">
        <f t="shared" si="22"/>
        <v>1</v>
      </c>
      <c r="D186" s="517">
        <f t="shared" si="21"/>
        <v>1</v>
      </c>
      <c r="E186" s="517">
        <f t="shared" si="23"/>
        <v>2.2999999999999998</v>
      </c>
      <c r="F186" s="517">
        <f t="shared" si="24"/>
        <v>114.99999999999999</v>
      </c>
      <c r="G186" s="393">
        <f t="shared" si="25"/>
        <v>114.99999999999999</v>
      </c>
      <c r="H186" s="195"/>
    </row>
    <row r="187" spans="1:9" ht="12.75" customHeight="1">
      <c r="A187" s="200"/>
      <c r="B187" s="245" t="s">
        <v>348</v>
      </c>
      <c r="C187" s="517">
        <f t="shared" si="22"/>
        <v>1</v>
      </c>
      <c r="D187" s="517">
        <f t="shared" si="21"/>
        <v>1</v>
      </c>
      <c r="E187" s="517">
        <f t="shared" si="23"/>
        <v>2.2999999999999998</v>
      </c>
      <c r="F187" s="517">
        <f t="shared" si="24"/>
        <v>114.99999999999999</v>
      </c>
      <c r="G187" s="393">
        <f t="shared" si="25"/>
        <v>114.99999999999999</v>
      </c>
      <c r="H187" s="195"/>
    </row>
    <row r="188" spans="1:9" ht="12.75" customHeight="1">
      <c r="A188" s="200"/>
      <c r="B188" s="245" t="s">
        <v>253</v>
      </c>
      <c r="C188" s="517">
        <f t="shared" si="22"/>
        <v>2</v>
      </c>
      <c r="D188" s="517">
        <f t="shared" si="21"/>
        <v>1</v>
      </c>
      <c r="E188" s="517">
        <f t="shared" si="23"/>
        <v>2.2999999999999998</v>
      </c>
      <c r="F188" s="517">
        <f t="shared" si="24"/>
        <v>114.99999999999999</v>
      </c>
      <c r="G188" s="393">
        <f t="shared" si="25"/>
        <v>229.99999999999997</v>
      </c>
      <c r="H188" s="195"/>
    </row>
    <row r="189" spans="1:9" ht="12.75" customHeight="1">
      <c r="A189" s="200"/>
      <c r="B189" s="762" t="s">
        <v>3</v>
      </c>
      <c r="C189" s="763"/>
      <c r="D189" s="763"/>
      <c r="E189" s="763"/>
      <c r="F189" s="764"/>
      <c r="G189" s="206">
        <f>SUM(G171:G188)</f>
        <v>1609.9999999999998</v>
      </c>
      <c r="H189" s="195"/>
    </row>
    <row r="190" spans="1:9" ht="15" customHeight="1">
      <c r="A190" s="200"/>
      <c r="B190" s="195"/>
      <c r="C190" s="195"/>
      <c r="D190" s="195"/>
      <c r="E190" s="196"/>
      <c r="F190" s="196"/>
      <c r="G190" s="195"/>
      <c r="H190" s="195"/>
    </row>
    <row r="191" spans="1:9" s="168" customFormat="1" ht="15">
      <c r="A191" s="339" t="s">
        <v>344</v>
      </c>
      <c r="B191" s="340"/>
      <c r="C191" s="336"/>
      <c r="D191" s="336"/>
      <c r="E191" s="336"/>
      <c r="F191" s="337"/>
      <c r="G191" s="337" t="s">
        <v>0</v>
      </c>
      <c r="H191" s="338">
        <f>ROUND((H193+H205+H215+H232),2)</f>
        <v>1108</v>
      </c>
      <c r="I191" s="187"/>
    </row>
    <row r="192" spans="1:9" s="168" customFormat="1" ht="15">
      <c r="A192" s="212"/>
      <c r="B192" s="213"/>
      <c r="C192" s="190"/>
      <c r="D192" s="190"/>
      <c r="E192" s="190"/>
      <c r="F192" s="191"/>
      <c r="G192" s="191"/>
      <c r="H192" s="192"/>
      <c r="I192" s="187"/>
    </row>
    <row r="193" spans="1:9" s="168" customFormat="1" ht="15">
      <c r="A193" s="349">
        <v>1</v>
      </c>
      <c r="B193" s="342" t="s">
        <v>257</v>
      </c>
      <c r="C193" s="343"/>
      <c r="D193" s="343"/>
      <c r="E193" s="344"/>
      <c r="F193" s="345"/>
      <c r="G193" s="346" t="s">
        <v>0</v>
      </c>
      <c r="H193" s="347">
        <f>G203</f>
        <v>0</v>
      </c>
      <c r="I193" s="187"/>
    </row>
    <row r="194" spans="1:9" s="168" customFormat="1" ht="15">
      <c r="A194" s="212"/>
      <c r="B194" s="213"/>
      <c r="C194" s="190"/>
      <c r="D194" s="190"/>
      <c r="E194" s="190"/>
      <c r="F194" s="191"/>
      <c r="G194" s="191"/>
      <c r="H194" s="192"/>
      <c r="I194" s="187"/>
    </row>
    <row r="195" spans="1:9" ht="15.75" customHeight="1">
      <c r="A195" s="214">
        <v>1.01</v>
      </c>
      <c r="B195" s="198" t="s">
        <v>26</v>
      </c>
      <c r="C195" s="195"/>
      <c r="D195" s="195"/>
      <c r="E195" s="195"/>
      <c r="F195" s="196"/>
      <c r="G195" s="211" t="s">
        <v>0</v>
      </c>
      <c r="H195" s="264">
        <f>G203</f>
        <v>0</v>
      </c>
    </row>
    <row r="196" spans="1:9" ht="12.75" customHeight="1">
      <c r="A196" s="197"/>
      <c r="B196" s="198"/>
      <c r="C196" s="195"/>
      <c r="D196" s="195"/>
      <c r="E196" s="195"/>
      <c r="F196" s="196"/>
      <c r="G196" s="195"/>
      <c r="H196" s="195"/>
      <c r="I196" s="179"/>
    </row>
    <row r="197" spans="1:9" ht="12.75" customHeight="1">
      <c r="A197" s="200"/>
      <c r="B197" s="765" t="s">
        <v>18</v>
      </c>
      <c r="C197" s="766"/>
      <c r="D197" s="216" t="s">
        <v>2</v>
      </c>
      <c r="E197" s="216" t="s">
        <v>19</v>
      </c>
      <c r="F197" s="216" t="s">
        <v>5</v>
      </c>
      <c r="G197" s="216" t="s">
        <v>4</v>
      </c>
      <c r="H197" s="217"/>
    </row>
    <row r="198" spans="1:9" ht="12.75" customHeight="1">
      <c r="A198" s="200"/>
      <c r="B198" s="777" t="s">
        <v>871</v>
      </c>
      <c r="C198" s="777"/>
      <c r="D198" s="508" t="s">
        <v>2</v>
      </c>
      <c r="E198" s="392">
        <v>0</v>
      </c>
      <c r="F198" s="509">
        <v>40</v>
      </c>
      <c r="G198" s="245">
        <f>E198*F198</f>
        <v>0</v>
      </c>
      <c r="H198" s="217"/>
    </row>
    <row r="199" spans="1:9" ht="12.75" customHeight="1">
      <c r="A199" s="200"/>
      <c r="B199" s="777" t="s">
        <v>254</v>
      </c>
      <c r="C199" s="777"/>
      <c r="D199" s="508" t="s">
        <v>2</v>
      </c>
      <c r="E199" s="392">
        <v>0</v>
      </c>
      <c r="F199" s="509">
        <v>15</v>
      </c>
      <c r="G199" s="245">
        <f>E199*F199</f>
        <v>0</v>
      </c>
      <c r="H199" s="217"/>
    </row>
    <row r="200" spans="1:9" ht="12.75" customHeight="1">
      <c r="A200" s="200"/>
      <c r="B200" s="777" t="s">
        <v>255</v>
      </c>
      <c r="C200" s="777"/>
      <c r="D200" s="508" t="s">
        <v>2</v>
      </c>
      <c r="E200" s="392">
        <v>0</v>
      </c>
      <c r="F200" s="509">
        <v>35</v>
      </c>
      <c r="G200" s="245">
        <f>E200*F200</f>
        <v>0</v>
      </c>
      <c r="H200" s="217"/>
    </row>
    <row r="201" spans="1:9" ht="11.25" customHeight="1">
      <c r="A201" s="200"/>
      <c r="B201" s="777" t="s">
        <v>872</v>
      </c>
      <c r="C201" s="777"/>
      <c r="D201" s="508" t="s">
        <v>2</v>
      </c>
      <c r="E201" s="392">
        <v>0</v>
      </c>
      <c r="F201" s="509">
        <v>120</v>
      </c>
      <c r="G201" s="245">
        <f>E201*F201</f>
        <v>0</v>
      </c>
      <c r="H201" s="217"/>
    </row>
    <row r="202" spans="1:9" ht="12.75" customHeight="1">
      <c r="A202" s="200"/>
      <c r="B202" s="777" t="s">
        <v>256</v>
      </c>
      <c r="C202" s="777"/>
      <c r="D202" s="508" t="s">
        <v>8</v>
      </c>
      <c r="E202" s="392">
        <v>0</v>
      </c>
      <c r="F202" s="509">
        <v>380</v>
      </c>
      <c r="G202" s="245">
        <f>E202*F202</f>
        <v>0</v>
      </c>
      <c r="H202" s="217"/>
    </row>
    <row r="203" spans="1:9" ht="12.75" customHeight="1">
      <c r="A203" s="200"/>
      <c r="B203" s="762" t="s">
        <v>3</v>
      </c>
      <c r="C203" s="763"/>
      <c r="D203" s="763"/>
      <c r="E203" s="763"/>
      <c r="F203" s="764"/>
      <c r="G203" s="225">
        <f>SUM(G198:G202)</f>
        <v>0</v>
      </c>
      <c r="H203" s="209"/>
    </row>
    <row r="204" spans="1:9" ht="12.75" customHeight="1">
      <c r="A204" s="199"/>
      <c r="B204" s="217"/>
      <c r="C204" s="217"/>
      <c r="D204" s="217"/>
      <c r="E204" s="217"/>
      <c r="F204" s="217"/>
      <c r="G204" s="195"/>
      <c r="H204" s="184"/>
    </row>
    <row r="205" spans="1:9" ht="12.75" customHeight="1">
      <c r="A205" s="349">
        <v>2</v>
      </c>
      <c r="B205" s="342" t="s">
        <v>96</v>
      </c>
      <c r="C205" s="343"/>
      <c r="D205" s="343"/>
      <c r="E205" s="344"/>
      <c r="F205" s="345"/>
      <c r="G205" s="346" t="s">
        <v>0</v>
      </c>
      <c r="H205" s="347">
        <f>G213</f>
        <v>45</v>
      </c>
    </row>
    <row r="206" spans="1:9" ht="12.75" customHeight="1">
      <c r="A206" s="212"/>
      <c r="B206" s="213"/>
      <c r="C206" s="190"/>
      <c r="D206" s="190"/>
      <c r="E206" s="190"/>
      <c r="F206" s="191"/>
      <c r="G206" s="191"/>
      <c r="H206" s="192"/>
    </row>
    <row r="207" spans="1:9" ht="12.75" customHeight="1">
      <c r="A207" s="214">
        <v>2.0099999999999998</v>
      </c>
      <c r="B207" s="198" t="s">
        <v>178</v>
      </c>
      <c r="C207" s="195"/>
      <c r="D207" s="195"/>
      <c r="E207" s="195"/>
      <c r="F207" s="196"/>
      <c r="G207" s="211" t="s">
        <v>0</v>
      </c>
      <c r="H207" s="264">
        <f>G213</f>
        <v>45</v>
      </c>
    </row>
    <row r="208" spans="1:9" ht="12.75" customHeight="1">
      <c r="A208" s="197"/>
      <c r="B208" s="198"/>
      <c r="C208" s="195"/>
      <c r="D208" s="195"/>
      <c r="E208" s="195"/>
      <c r="F208" s="196"/>
      <c r="G208" s="195"/>
      <c r="H208" s="195"/>
    </row>
    <row r="209" spans="1:8" ht="12.75" customHeight="1">
      <c r="A209" s="200"/>
      <c r="B209" s="765" t="s">
        <v>18</v>
      </c>
      <c r="C209" s="766"/>
      <c r="D209" s="216" t="s">
        <v>2</v>
      </c>
      <c r="E209" s="216" t="s">
        <v>19</v>
      </c>
      <c r="F209" s="216" t="s">
        <v>5</v>
      </c>
      <c r="G209" s="216" t="s">
        <v>4</v>
      </c>
      <c r="H209" s="217"/>
    </row>
    <row r="210" spans="1:8" ht="12.75" hidden="1" customHeight="1">
      <c r="A210" s="200"/>
      <c r="B210" s="767" t="s">
        <v>284</v>
      </c>
      <c r="C210" s="768"/>
      <c r="D210" s="219" t="s">
        <v>6</v>
      </c>
      <c r="E210" s="392">
        <v>0</v>
      </c>
      <c r="F210" s="221">
        <v>14.5</v>
      </c>
      <c r="G210" s="204">
        <f>E210*F210</f>
        <v>0</v>
      </c>
      <c r="H210" s="217"/>
    </row>
    <row r="211" spans="1:8" ht="12.75" hidden="1" customHeight="1">
      <c r="A211" s="200"/>
      <c r="B211" s="767" t="s">
        <v>924</v>
      </c>
      <c r="C211" s="768"/>
      <c r="D211" s="219" t="s">
        <v>6</v>
      </c>
      <c r="E211" s="392">
        <v>0</v>
      </c>
      <c r="F211" s="221">
        <v>15</v>
      </c>
      <c r="G211" s="204">
        <f>E211*F211</f>
        <v>0</v>
      </c>
      <c r="H211" s="217"/>
    </row>
    <row r="212" spans="1:8" ht="12.75" customHeight="1">
      <c r="A212" s="200"/>
      <c r="B212" s="767" t="s">
        <v>925</v>
      </c>
      <c r="C212" s="768"/>
      <c r="D212" s="219" t="s">
        <v>6</v>
      </c>
      <c r="E212" s="392">
        <v>1</v>
      </c>
      <c r="F212" s="221">
        <v>45</v>
      </c>
      <c r="G212" s="204">
        <f>E212*F212</f>
        <v>45</v>
      </c>
      <c r="H212" s="217"/>
    </row>
    <row r="213" spans="1:8" ht="12.75" customHeight="1">
      <c r="A213" s="200"/>
      <c r="B213" s="762" t="s">
        <v>3</v>
      </c>
      <c r="C213" s="763"/>
      <c r="D213" s="763"/>
      <c r="E213" s="763"/>
      <c r="F213" s="764"/>
      <c r="G213" s="225">
        <f>SUM(G210:G212)</f>
        <v>45</v>
      </c>
      <c r="H213" s="217"/>
    </row>
    <row r="214" spans="1:8" ht="12.75" customHeight="1">
      <c r="A214" s="199"/>
      <c r="B214" s="217"/>
      <c r="C214" s="217"/>
      <c r="D214" s="217"/>
      <c r="E214" s="217"/>
      <c r="F214" s="217"/>
      <c r="G214" s="195"/>
      <c r="H214" s="184"/>
    </row>
    <row r="215" spans="1:8" ht="12.75" customHeight="1">
      <c r="A215" s="385">
        <v>3</v>
      </c>
      <c r="B215" s="342" t="s">
        <v>297</v>
      </c>
      <c r="C215" s="343"/>
      <c r="D215" s="343"/>
      <c r="E215" s="343"/>
      <c r="F215" s="345"/>
      <c r="G215" s="346" t="s">
        <v>0</v>
      </c>
      <c r="H215" s="347">
        <f>+H217</f>
        <v>0</v>
      </c>
    </row>
    <row r="216" spans="1:8" ht="12.75" customHeight="1">
      <c r="A216" s="197"/>
      <c r="B216" s="198"/>
      <c r="C216" s="195"/>
      <c r="D216" s="195"/>
      <c r="E216" s="195"/>
      <c r="F216" s="196"/>
      <c r="G216" s="195"/>
      <c r="H216" s="195"/>
    </row>
    <row r="217" spans="1:8" ht="12.75" customHeight="1">
      <c r="A217" s="197">
        <v>3.01</v>
      </c>
      <c r="B217" s="198" t="s">
        <v>293</v>
      </c>
      <c r="C217" s="184"/>
      <c r="D217" s="184"/>
      <c r="E217" s="184"/>
      <c r="F217" s="201"/>
      <c r="G217" s="211" t="s">
        <v>0</v>
      </c>
      <c r="H217" s="215">
        <f>G230</f>
        <v>0</v>
      </c>
    </row>
    <row r="218" spans="1:8" ht="12.75" customHeight="1">
      <c r="A218" s="227"/>
      <c r="B218" s="228"/>
      <c r="C218" s="229"/>
      <c r="D218" s="229"/>
      <c r="E218" s="230"/>
      <c r="F218" s="229"/>
      <c r="G218" s="230"/>
    </row>
    <row r="219" spans="1:8" ht="12.75" customHeight="1">
      <c r="A219" s="227"/>
      <c r="B219" s="765" t="s">
        <v>18</v>
      </c>
      <c r="C219" s="766"/>
      <c r="D219" s="367" t="s">
        <v>2</v>
      </c>
      <c r="E219" s="374" t="s">
        <v>19</v>
      </c>
      <c r="F219" s="367" t="s">
        <v>5</v>
      </c>
      <c r="G219" s="372" t="s">
        <v>4</v>
      </c>
    </row>
    <row r="220" spans="1:8" ht="12.75" hidden="1" customHeight="1">
      <c r="A220" s="227"/>
      <c r="B220" s="775" t="s">
        <v>350</v>
      </c>
      <c r="C220" s="776"/>
      <c r="D220" s="391" t="s">
        <v>2</v>
      </c>
      <c r="E220" s="391">
        <v>0</v>
      </c>
      <c r="F220" s="391">
        <v>3500</v>
      </c>
      <c r="G220" s="504">
        <f t="shared" ref="G220:G229" si="26">+E220*F220</f>
        <v>0</v>
      </c>
    </row>
    <row r="221" spans="1:8" ht="12.75" hidden="1" customHeight="1">
      <c r="A221" s="227"/>
      <c r="B221" s="775" t="s">
        <v>874</v>
      </c>
      <c r="C221" s="776"/>
      <c r="D221" s="391" t="s">
        <v>2</v>
      </c>
      <c r="E221" s="391">
        <v>0</v>
      </c>
      <c r="F221" s="391">
        <v>850</v>
      </c>
      <c r="G221" s="504">
        <f t="shared" si="26"/>
        <v>0</v>
      </c>
    </row>
    <row r="222" spans="1:8" ht="12.75" hidden="1" customHeight="1">
      <c r="A222" s="227"/>
      <c r="B222" s="775" t="s">
        <v>895</v>
      </c>
      <c r="C222" s="776"/>
      <c r="D222" s="518" t="s">
        <v>2</v>
      </c>
      <c r="E222" s="518">
        <v>0</v>
      </c>
      <c r="F222" s="518">
        <v>1200</v>
      </c>
      <c r="G222" s="504">
        <f t="shared" si="26"/>
        <v>0</v>
      </c>
    </row>
    <row r="223" spans="1:8" ht="12.75" hidden="1" customHeight="1">
      <c r="A223" s="227"/>
      <c r="B223" s="775" t="s">
        <v>301</v>
      </c>
      <c r="C223" s="776"/>
      <c r="D223" s="518" t="s">
        <v>2</v>
      </c>
      <c r="E223" s="518">
        <v>0</v>
      </c>
      <c r="F223" s="518">
        <v>4800</v>
      </c>
      <c r="G223" s="504">
        <f t="shared" si="26"/>
        <v>0</v>
      </c>
    </row>
    <row r="224" spans="1:8" ht="12.75" hidden="1" customHeight="1">
      <c r="A224" s="227"/>
      <c r="B224" s="775" t="s">
        <v>890</v>
      </c>
      <c r="C224" s="776"/>
      <c r="D224" s="391" t="s">
        <v>2</v>
      </c>
      <c r="E224" s="391">
        <v>0</v>
      </c>
      <c r="F224" s="391">
        <v>450</v>
      </c>
      <c r="G224" s="504">
        <f t="shared" si="26"/>
        <v>0</v>
      </c>
    </row>
    <row r="225" spans="1:8" ht="12.75" hidden="1" customHeight="1">
      <c r="A225" s="227"/>
      <c r="B225" s="775" t="s">
        <v>891</v>
      </c>
      <c r="C225" s="776"/>
      <c r="D225" s="391" t="s">
        <v>2</v>
      </c>
      <c r="E225" s="391">
        <v>0</v>
      </c>
      <c r="F225" s="391">
        <v>160</v>
      </c>
      <c r="G225" s="504">
        <f t="shared" si="26"/>
        <v>0</v>
      </c>
    </row>
    <row r="226" spans="1:8" ht="12.75" hidden="1" customHeight="1">
      <c r="A226" s="227"/>
      <c r="B226" s="775" t="s">
        <v>892</v>
      </c>
      <c r="C226" s="776"/>
      <c r="D226" s="391" t="s">
        <v>2</v>
      </c>
      <c r="E226" s="391">
        <v>0</v>
      </c>
      <c r="F226" s="391">
        <v>300</v>
      </c>
      <c r="G226" s="504">
        <f t="shared" si="26"/>
        <v>0</v>
      </c>
    </row>
    <row r="227" spans="1:8" ht="12.75" hidden="1" customHeight="1">
      <c r="A227" s="227"/>
      <c r="B227" s="502" t="s">
        <v>873</v>
      </c>
      <c r="C227" s="503"/>
      <c r="D227" s="391" t="s">
        <v>2</v>
      </c>
      <c r="E227" s="391">
        <v>0</v>
      </c>
      <c r="F227" s="391">
        <v>90</v>
      </c>
      <c r="G227" s="504">
        <f t="shared" si="26"/>
        <v>0</v>
      </c>
    </row>
    <row r="228" spans="1:8" ht="12.75" customHeight="1">
      <c r="A228" s="227"/>
      <c r="B228" s="775" t="s">
        <v>302</v>
      </c>
      <c r="C228" s="776"/>
      <c r="D228" s="391" t="s">
        <v>2</v>
      </c>
      <c r="E228" s="391">
        <v>0</v>
      </c>
      <c r="F228" s="391">
        <v>40</v>
      </c>
      <c r="G228" s="504">
        <f t="shared" si="26"/>
        <v>0</v>
      </c>
    </row>
    <row r="229" spans="1:8" ht="12.75" customHeight="1">
      <c r="A229" s="227"/>
      <c r="B229" s="775" t="s">
        <v>905</v>
      </c>
      <c r="C229" s="776"/>
      <c r="D229" s="518" t="s">
        <v>9</v>
      </c>
      <c r="E229" s="518">
        <v>0</v>
      </c>
      <c r="F229" s="518">
        <v>6800</v>
      </c>
      <c r="G229" s="504">
        <f t="shared" si="26"/>
        <v>0</v>
      </c>
    </row>
    <row r="230" spans="1:8" ht="12.75" customHeight="1">
      <c r="A230" s="234"/>
      <c r="B230" s="762" t="s">
        <v>3</v>
      </c>
      <c r="C230" s="763"/>
      <c r="D230" s="763"/>
      <c r="E230" s="763"/>
      <c r="F230" s="764"/>
      <c r="G230" s="505">
        <f>SUM(G220:G229)</f>
        <v>0</v>
      </c>
    </row>
    <row r="231" spans="1:8" ht="12.75" customHeight="1">
      <c r="A231" s="199"/>
      <c r="B231" s="217"/>
      <c r="C231" s="217"/>
      <c r="D231" s="217"/>
      <c r="E231" s="217"/>
      <c r="F231" s="217"/>
      <c r="G231" s="195"/>
      <c r="H231" s="184"/>
    </row>
    <row r="232" spans="1:8" ht="12.75" customHeight="1">
      <c r="A232" s="385">
        <v>4</v>
      </c>
      <c r="B232" s="342" t="s">
        <v>95</v>
      </c>
      <c r="C232" s="343"/>
      <c r="D232" s="343"/>
      <c r="E232" s="344"/>
      <c r="F232" s="345"/>
      <c r="G232" s="346" t="s">
        <v>0</v>
      </c>
      <c r="H232" s="347">
        <f>+H234+H275</f>
        <v>1063</v>
      </c>
    </row>
    <row r="233" spans="1:8" ht="12.75" customHeight="1">
      <c r="A233" s="236"/>
      <c r="B233" s="237"/>
      <c r="C233" s="195"/>
      <c r="D233" s="195"/>
      <c r="E233" s="196"/>
      <c r="F233" s="238"/>
      <c r="G233" s="211"/>
      <c r="H233" s="181"/>
    </row>
    <row r="234" spans="1:8" ht="12.75" customHeight="1">
      <c r="A234" s="214">
        <v>4.01</v>
      </c>
      <c r="B234" s="198" t="s">
        <v>36</v>
      </c>
      <c r="C234" s="195"/>
      <c r="D234" s="195"/>
      <c r="E234" s="196"/>
      <c r="F234" s="196"/>
      <c r="G234" s="211" t="s">
        <v>0</v>
      </c>
      <c r="H234" s="215">
        <f>+G273</f>
        <v>563</v>
      </c>
    </row>
    <row r="235" spans="1:8" ht="12.75" customHeight="1">
      <c r="A235" s="197"/>
      <c r="B235" s="198"/>
      <c r="C235" s="195"/>
      <c r="D235" s="195"/>
      <c r="E235" s="196"/>
      <c r="F235" s="196"/>
      <c r="G235" s="195"/>
      <c r="H235" s="184"/>
    </row>
    <row r="236" spans="1:8" ht="12.75" customHeight="1">
      <c r="A236" s="200"/>
      <c r="B236" s="762" t="s">
        <v>34</v>
      </c>
      <c r="C236" s="764"/>
      <c r="D236" s="203" t="s">
        <v>44</v>
      </c>
      <c r="E236" s="386" t="s">
        <v>19</v>
      </c>
      <c r="F236" s="203" t="s">
        <v>5</v>
      </c>
      <c r="G236" s="203" t="s">
        <v>4</v>
      </c>
      <c r="H236" s="184"/>
    </row>
    <row r="237" spans="1:8" ht="12.75" hidden="1" customHeight="1">
      <c r="A237" s="200"/>
      <c r="B237" s="778" t="s">
        <v>893</v>
      </c>
      <c r="C237" s="778"/>
      <c r="D237" s="511" t="s">
        <v>2</v>
      </c>
      <c r="E237" s="392">
        <v>0</v>
      </c>
      <c r="F237" s="511">
        <v>250</v>
      </c>
      <c r="G237" s="254">
        <f>E237*F237</f>
        <v>0</v>
      </c>
      <c r="H237" s="184"/>
    </row>
    <row r="238" spans="1:8" ht="12.75" customHeight="1">
      <c r="A238" s="200"/>
      <c r="B238" s="778" t="s">
        <v>259</v>
      </c>
      <c r="C238" s="778"/>
      <c r="D238" s="511" t="s">
        <v>260</v>
      </c>
      <c r="E238" s="392">
        <v>1</v>
      </c>
      <c r="F238" s="511">
        <v>150</v>
      </c>
      <c r="G238" s="254">
        <f t="shared" ref="G238:G272" si="27">E238*F238</f>
        <v>150</v>
      </c>
      <c r="H238" s="184"/>
    </row>
    <row r="239" spans="1:8" ht="12.75" hidden="1" customHeight="1">
      <c r="A239" s="200"/>
      <c r="B239" s="778" t="s">
        <v>261</v>
      </c>
      <c r="C239" s="778"/>
      <c r="D239" s="511" t="s">
        <v>258</v>
      </c>
      <c r="E239" s="392">
        <v>0</v>
      </c>
      <c r="F239" s="511">
        <v>10</v>
      </c>
      <c r="G239" s="254">
        <f t="shared" si="27"/>
        <v>0</v>
      </c>
      <c r="H239" s="184"/>
    </row>
    <row r="240" spans="1:8" ht="12.75" hidden="1" customHeight="1">
      <c r="A240" s="200"/>
      <c r="B240" s="778" t="s">
        <v>262</v>
      </c>
      <c r="C240" s="778"/>
      <c r="D240" s="511" t="s">
        <v>258</v>
      </c>
      <c r="E240" s="392">
        <v>0</v>
      </c>
      <c r="F240" s="511">
        <v>7</v>
      </c>
      <c r="G240" s="254">
        <f t="shared" si="27"/>
        <v>0</v>
      </c>
      <c r="H240" s="184"/>
    </row>
    <row r="241" spans="1:8" ht="12.75" hidden="1" customHeight="1">
      <c r="A241" s="200"/>
      <c r="B241" s="778" t="s">
        <v>263</v>
      </c>
      <c r="C241" s="778"/>
      <c r="D241" s="511" t="s">
        <v>2</v>
      </c>
      <c r="E241" s="392">
        <v>0</v>
      </c>
      <c r="F241" s="511">
        <v>25</v>
      </c>
      <c r="G241" s="254">
        <f t="shared" si="27"/>
        <v>0</v>
      </c>
      <c r="H241" s="184"/>
    </row>
    <row r="242" spans="1:8" ht="12.75" customHeight="1">
      <c r="A242" s="200"/>
      <c r="B242" s="778" t="s">
        <v>271</v>
      </c>
      <c r="C242" s="778"/>
      <c r="D242" s="511" t="s">
        <v>258</v>
      </c>
      <c r="E242" s="392">
        <v>2</v>
      </c>
      <c r="F242" s="511">
        <v>8</v>
      </c>
      <c r="G242" s="254">
        <f t="shared" si="27"/>
        <v>16</v>
      </c>
      <c r="H242" s="184"/>
    </row>
    <row r="243" spans="1:8" ht="12.75" customHeight="1">
      <c r="A243" s="200"/>
      <c r="B243" s="778" t="s">
        <v>40</v>
      </c>
      <c r="C243" s="778"/>
      <c r="D243" s="511" t="s">
        <v>2</v>
      </c>
      <c r="E243" s="392">
        <v>10</v>
      </c>
      <c r="F243" s="511">
        <v>8</v>
      </c>
      <c r="G243" s="254">
        <f t="shared" si="27"/>
        <v>80</v>
      </c>
      <c r="H243" s="184"/>
    </row>
    <row r="244" spans="1:8" ht="12.75" hidden="1" customHeight="1">
      <c r="A244" s="200"/>
      <c r="B244" s="778" t="s">
        <v>71</v>
      </c>
      <c r="C244" s="778"/>
      <c r="D244" s="511" t="s">
        <v>2</v>
      </c>
      <c r="E244" s="392">
        <v>0</v>
      </c>
      <c r="F244" s="511">
        <v>1</v>
      </c>
      <c r="G244" s="254">
        <f t="shared" si="27"/>
        <v>0</v>
      </c>
      <c r="H244" s="184"/>
    </row>
    <row r="245" spans="1:8" ht="12.75" hidden="1" customHeight="1">
      <c r="A245" s="200"/>
      <c r="B245" s="778" t="s">
        <v>81</v>
      </c>
      <c r="C245" s="778"/>
      <c r="D245" s="511" t="s">
        <v>35</v>
      </c>
      <c r="E245" s="392">
        <v>0</v>
      </c>
      <c r="F245" s="511">
        <v>60</v>
      </c>
      <c r="G245" s="254">
        <f t="shared" si="27"/>
        <v>0</v>
      </c>
      <c r="H245" s="184"/>
    </row>
    <row r="246" spans="1:8" ht="12.75" customHeight="1">
      <c r="A246" s="200"/>
      <c r="B246" s="778" t="s">
        <v>61</v>
      </c>
      <c r="C246" s="778"/>
      <c r="D246" s="511" t="s">
        <v>2</v>
      </c>
      <c r="E246" s="392">
        <v>4</v>
      </c>
      <c r="F246" s="511">
        <v>5.5</v>
      </c>
      <c r="G246" s="254">
        <f t="shared" si="27"/>
        <v>22</v>
      </c>
      <c r="H246" s="184"/>
    </row>
    <row r="247" spans="1:8" ht="12.75" customHeight="1">
      <c r="A247" s="200"/>
      <c r="B247" s="778" t="s">
        <v>69</v>
      </c>
      <c r="C247" s="778"/>
      <c r="D247" s="511" t="s">
        <v>2</v>
      </c>
      <c r="E247" s="392">
        <v>2</v>
      </c>
      <c r="F247" s="511">
        <v>5</v>
      </c>
      <c r="G247" s="254">
        <f t="shared" si="27"/>
        <v>10</v>
      </c>
      <c r="H247" s="184"/>
    </row>
    <row r="248" spans="1:8" ht="12.75" hidden="1" customHeight="1">
      <c r="A248" s="200"/>
      <c r="B248" s="778" t="s">
        <v>38</v>
      </c>
      <c r="C248" s="778"/>
      <c r="D248" s="511" t="s">
        <v>2</v>
      </c>
      <c r="E248" s="392">
        <v>0</v>
      </c>
      <c r="F248" s="511">
        <v>6</v>
      </c>
      <c r="G248" s="254">
        <f t="shared" si="27"/>
        <v>0</v>
      </c>
      <c r="H248" s="184"/>
    </row>
    <row r="249" spans="1:8" ht="12.75" hidden="1" customHeight="1">
      <c r="A249" s="200"/>
      <c r="B249" s="778" t="s">
        <v>39</v>
      </c>
      <c r="C249" s="778"/>
      <c r="D249" s="511" t="s">
        <v>2</v>
      </c>
      <c r="E249" s="392">
        <v>0</v>
      </c>
      <c r="F249" s="511">
        <v>6</v>
      </c>
      <c r="G249" s="254">
        <f t="shared" si="27"/>
        <v>0</v>
      </c>
      <c r="H249" s="184"/>
    </row>
    <row r="250" spans="1:8" ht="12.75" hidden="1" customHeight="1">
      <c r="A250" s="200"/>
      <c r="B250" s="778" t="s">
        <v>89</v>
      </c>
      <c r="C250" s="778"/>
      <c r="D250" s="511" t="s">
        <v>2</v>
      </c>
      <c r="E250" s="392">
        <v>0</v>
      </c>
      <c r="F250" s="511">
        <v>1.5</v>
      </c>
      <c r="G250" s="254">
        <f t="shared" si="27"/>
        <v>0</v>
      </c>
      <c r="H250" s="184"/>
    </row>
    <row r="251" spans="1:8" ht="12.75" customHeight="1">
      <c r="A251" s="200"/>
      <c r="B251" s="778" t="s">
        <v>228</v>
      </c>
      <c r="C251" s="778"/>
      <c r="D251" s="511" t="s">
        <v>2</v>
      </c>
      <c r="E251" s="392">
        <v>1</v>
      </c>
      <c r="F251" s="511">
        <v>50</v>
      </c>
      <c r="G251" s="254">
        <f t="shared" si="27"/>
        <v>50</v>
      </c>
      <c r="H251" s="184"/>
    </row>
    <row r="252" spans="1:8" ht="12.75" customHeight="1">
      <c r="A252" s="200"/>
      <c r="B252" s="778" t="s">
        <v>312</v>
      </c>
      <c r="C252" s="778"/>
      <c r="D252" s="511" t="s">
        <v>2</v>
      </c>
      <c r="E252" s="392">
        <v>2</v>
      </c>
      <c r="F252" s="511">
        <v>45</v>
      </c>
      <c r="G252" s="254">
        <f t="shared" si="27"/>
        <v>90</v>
      </c>
      <c r="H252" s="184"/>
    </row>
    <row r="253" spans="1:8" ht="12.75" customHeight="1">
      <c r="A253" s="200"/>
      <c r="B253" s="778" t="s">
        <v>313</v>
      </c>
      <c r="C253" s="778"/>
      <c r="D253" s="511" t="s">
        <v>2</v>
      </c>
      <c r="E253" s="392">
        <v>1</v>
      </c>
      <c r="F253" s="511">
        <v>40</v>
      </c>
      <c r="G253" s="254">
        <f t="shared" si="27"/>
        <v>40</v>
      </c>
      <c r="H253" s="184"/>
    </row>
    <row r="254" spans="1:8" ht="12.75" hidden="1" customHeight="1">
      <c r="A254" s="200"/>
      <c r="B254" s="778" t="s">
        <v>229</v>
      </c>
      <c r="C254" s="778"/>
      <c r="D254" s="511" t="s">
        <v>2</v>
      </c>
      <c r="E254" s="392">
        <v>0</v>
      </c>
      <c r="F254" s="511">
        <v>10</v>
      </c>
      <c r="G254" s="254">
        <f t="shared" si="27"/>
        <v>0</v>
      </c>
      <c r="H254" s="184"/>
    </row>
    <row r="255" spans="1:8" ht="12.75" hidden="1" customHeight="1">
      <c r="A255" s="200"/>
      <c r="B255" s="778" t="s">
        <v>82</v>
      </c>
      <c r="C255" s="778"/>
      <c r="D255" s="511" t="s">
        <v>2</v>
      </c>
      <c r="E255" s="392">
        <v>0</v>
      </c>
      <c r="F255" s="511">
        <v>8</v>
      </c>
      <c r="G255" s="254">
        <f t="shared" si="27"/>
        <v>0</v>
      </c>
      <c r="H255" s="184"/>
    </row>
    <row r="256" spans="1:8" ht="12.75" hidden="1" customHeight="1">
      <c r="A256" s="200"/>
      <c r="B256" s="778" t="s">
        <v>875</v>
      </c>
      <c r="C256" s="778"/>
      <c r="D256" s="511" t="s">
        <v>2</v>
      </c>
      <c r="E256" s="392">
        <v>0</v>
      </c>
      <c r="F256" s="511">
        <v>50</v>
      </c>
      <c r="G256" s="254">
        <f t="shared" si="27"/>
        <v>0</v>
      </c>
      <c r="H256" s="184"/>
    </row>
    <row r="257" spans="1:8" ht="12.75" hidden="1" customHeight="1">
      <c r="A257" s="200"/>
      <c r="B257" s="775" t="s">
        <v>876</v>
      </c>
      <c r="C257" s="776"/>
      <c r="D257" s="511" t="s">
        <v>2</v>
      </c>
      <c r="E257" s="392">
        <v>0</v>
      </c>
      <c r="F257" s="511">
        <v>50</v>
      </c>
      <c r="G257" s="254">
        <f t="shared" si="27"/>
        <v>0</v>
      </c>
      <c r="H257" s="184"/>
    </row>
    <row r="258" spans="1:8" ht="12.75" hidden="1" customHeight="1">
      <c r="A258" s="200"/>
      <c r="B258" s="778" t="s">
        <v>60</v>
      </c>
      <c r="C258" s="778"/>
      <c r="D258" s="511" t="s">
        <v>35</v>
      </c>
      <c r="E258" s="392">
        <v>0</v>
      </c>
      <c r="F258" s="511">
        <v>6</v>
      </c>
      <c r="G258" s="254">
        <f t="shared" si="27"/>
        <v>0</v>
      </c>
      <c r="H258" s="184"/>
    </row>
    <row r="259" spans="1:8" ht="12.75" hidden="1" customHeight="1">
      <c r="A259" s="200"/>
      <c r="B259" s="778" t="s">
        <v>59</v>
      </c>
      <c r="C259" s="778"/>
      <c r="D259" s="511" t="s">
        <v>2</v>
      </c>
      <c r="E259" s="392">
        <v>0</v>
      </c>
      <c r="F259" s="511">
        <v>0.8</v>
      </c>
      <c r="G259" s="254">
        <f t="shared" si="27"/>
        <v>0</v>
      </c>
      <c r="H259" s="184"/>
    </row>
    <row r="260" spans="1:8" ht="12.75" hidden="1" customHeight="1">
      <c r="A260" s="200"/>
      <c r="B260" s="778" t="s">
        <v>74</v>
      </c>
      <c r="C260" s="778"/>
      <c r="D260" s="511" t="s">
        <v>35</v>
      </c>
      <c r="E260" s="392">
        <v>0</v>
      </c>
      <c r="F260" s="511">
        <v>20</v>
      </c>
      <c r="G260" s="254">
        <f t="shared" si="27"/>
        <v>0</v>
      </c>
      <c r="H260" s="184"/>
    </row>
    <row r="261" spans="1:8" ht="12.75" hidden="1" customHeight="1">
      <c r="A261" s="200"/>
      <c r="B261" s="778" t="s">
        <v>70</v>
      </c>
      <c r="C261" s="778"/>
      <c r="D261" s="511" t="s">
        <v>2</v>
      </c>
      <c r="E261" s="392">
        <v>0</v>
      </c>
      <c r="F261" s="511">
        <v>3.5</v>
      </c>
      <c r="G261" s="254">
        <f t="shared" si="27"/>
        <v>0</v>
      </c>
      <c r="H261" s="184"/>
    </row>
    <row r="262" spans="1:8" ht="12.75" customHeight="1">
      <c r="A262" s="200"/>
      <c r="B262" s="778" t="s">
        <v>896</v>
      </c>
      <c r="C262" s="778"/>
      <c r="D262" s="511" t="s">
        <v>37</v>
      </c>
      <c r="E262" s="392">
        <v>2</v>
      </c>
      <c r="F262" s="511">
        <v>30</v>
      </c>
      <c r="G262" s="254">
        <f t="shared" si="27"/>
        <v>60</v>
      </c>
      <c r="H262" s="184"/>
    </row>
    <row r="263" spans="1:8" ht="12.75" customHeight="1">
      <c r="A263" s="200"/>
      <c r="B263" s="778" t="s">
        <v>897</v>
      </c>
      <c r="C263" s="778"/>
      <c r="D263" s="518" t="s">
        <v>37</v>
      </c>
      <c r="E263" s="392">
        <v>1</v>
      </c>
      <c r="F263" s="518">
        <v>45</v>
      </c>
      <c r="G263" s="254">
        <f>E263*F263</f>
        <v>45</v>
      </c>
      <c r="H263" s="184"/>
    </row>
    <row r="264" spans="1:8" ht="12.75" hidden="1" customHeight="1">
      <c r="A264" s="200"/>
      <c r="B264" s="778" t="s">
        <v>227</v>
      </c>
      <c r="C264" s="778"/>
      <c r="D264" s="511" t="s">
        <v>84</v>
      </c>
      <c r="E264" s="392">
        <v>0</v>
      </c>
      <c r="F264" s="511">
        <v>30</v>
      </c>
      <c r="G264" s="254">
        <f t="shared" si="27"/>
        <v>0</v>
      </c>
      <c r="H264" s="184"/>
    </row>
    <row r="265" spans="1:8" ht="12.75" hidden="1" customHeight="1">
      <c r="A265" s="200"/>
      <c r="B265" s="778" t="s">
        <v>230</v>
      </c>
      <c r="C265" s="778"/>
      <c r="D265" s="511" t="s">
        <v>84</v>
      </c>
      <c r="E265" s="392">
        <v>0</v>
      </c>
      <c r="F265" s="511">
        <v>25</v>
      </c>
      <c r="G265" s="254">
        <f t="shared" si="27"/>
        <v>0</v>
      </c>
      <c r="H265" s="184"/>
    </row>
    <row r="266" spans="1:8" ht="12.75" hidden="1" customHeight="1">
      <c r="A266" s="200"/>
      <c r="B266" s="778" t="s">
        <v>231</v>
      </c>
      <c r="C266" s="778"/>
      <c r="D266" s="511" t="s">
        <v>84</v>
      </c>
      <c r="E266" s="392">
        <v>0</v>
      </c>
      <c r="F266" s="511">
        <v>25</v>
      </c>
      <c r="G266" s="254">
        <f t="shared" si="27"/>
        <v>0</v>
      </c>
      <c r="H266" s="184"/>
    </row>
    <row r="267" spans="1:8" ht="12.75" hidden="1" customHeight="1">
      <c r="A267" s="200"/>
      <c r="B267" s="778" t="s">
        <v>232</v>
      </c>
      <c r="C267" s="778"/>
      <c r="D267" s="511" t="s">
        <v>258</v>
      </c>
      <c r="E267" s="392">
        <v>0</v>
      </c>
      <c r="F267" s="511">
        <v>50</v>
      </c>
      <c r="G267" s="254">
        <f t="shared" si="27"/>
        <v>0</v>
      </c>
      <c r="H267" s="184"/>
    </row>
    <row r="268" spans="1:8" ht="12.75" hidden="1" customHeight="1">
      <c r="A268" s="200"/>
      <c r="B268" s="778" t="s">
        <v>67</v>
      </c>
      <c r="C268" s="778"/>
      <c r="D268" s="511" t="s">
        <v>2</v>
      </c>
      <c r="E268" s="392">
        <v>0</v>
      </c>
      <c r="F268" s="511">
        <v>4.5</v>
      </c>
      <c r="G268" s="254">
        <f t="shared" si="27"/>
        <v>0</v>
      </c>
      <c r="H268" s="184"/>
    </row>
    <row r="269" spans="1:8" ht="12.75" hidden="1" customHeight="1">
      <c r="A269" s="200"/>
      <c r="B269" s="778" t="s">
        <v>85</v>
      </c>
      <c r="C269" s="778"/>
      <c r="D269" s="511" t="s">
        <v>2</v>
      </c>
      <c r="E269" s="392">
        <v>0</v>
      </c>
      <c r="F269" s="511">
        <v>0.5</v>
      </c>
      <c r="G269" s="254">
        <f t="shared" si="27"/>
        <v>0</v>
      </c>
      <c r="H269" s="184"/>
    </row>
    <row r="270" spans="1:8" ht="12.75" hidden="1" customHeight="1">
      <c r="A270" s="200"/>
      <c r="B270" s="778" t="s">
        <v>63</v>
      </c>
      <c r="C270" s="778"/>
      <c r="D270" s="511" t="s">
        <v>35</v>
      </c>
      <c r="E270" s="392">
        <v>0</v>
      </c>
      <c r="F270" s="511">
        <v>5</v>
      </c>
      <c r="G270" s="254">
        <f t="shared" si="27"/>
        <v>0</v>
      </c>
      <c r="H270" s="184"/>
    </row>
    <row r="271" spans="1:8" ht="12" hidden="1" customHeight="1">
      <c r="A271" s="200"/>
      <c r="B271" s="778" t="s">
        <v>68</v>
      </c>
      <c r="C271" s="778"/>
      <c r="D271" s="511" t="s">
        <v>2</v>
      </c>
      <c r="E271" s="392">
        <v>0</v>
      </c>
      <c r="F271" s="511">
        <v>4.5</v>
      </c>
      <c r="G271" s="254">
        <f t="shared" si="27"/>
        <v>0</v>
      </c>
      <c r="H271" s="184"/>
    </row>
    <row r="272" spans="1:8" ht="12.75" hidden="1" customHeight="1">
      <c r="A272" s="200"/>
      <c r="B272" s="778" t="s">
        <v>41</v>
      </c>
      <c r="C272" s="778"/>
      <c r="D272" s="512" t="s">
        <v>2</v>
      </c>
      <c r="E272" s="392">
        <v>0</v>
      </c>
      <c r="F272" s="511">
        <v>25</v>
      </c>
      <c r="G272" s="254">
        <f t="shared" si="27"/>
        <v>0</v>
      </c>
      <c r="H272" s="184"/>
    </row>
    <row r="273" spans="1:9" ht="13.5" customHeight="1">
      <c r="A273" s="199"/>
      <c r="B273" s="762" t="s">
        <v>3</v>
      </c>
      <c r="C273" s="763"/>
      <c r="D273" s="763"/>
      <c r="E273" s="763"/>
      <c r="F273" s="764"/>
      <c r="G273" s="206">
        <f>SUM(G237:G272)</f>
        <v>563</v>
      </c>
      <c r="H273" s="184"/>
    </row>
    <row r="274" spans="1:9" ht="13.5" customHeight="1">
      <c r="A274" s="199"/>
      <c r="B274" s="217"/>
      <c r="C274" s="217"/>
      <c r="D274" s="217"/>
      <c r="E274" s="217"/>
      <c r="F274" s="217"/>
      <c r="G274" s="195"/>
      <c r="H274" s="184"/>
    </row>
    <row r="275" spans="1:9" ht="12.75" customHeight="1">
      <c r="A275" s="214">
        <v>4.0199999999999996</v>
      </c>
      <c r="B275" s="198" t="s">
        <v>923</v>
      </c>
      <c r="C275" s="195"/>
      <c r="D275" s="195"/>
      <c r="E275" s="196"/>
      <c r="F275" s="196"/>
      <c r="G275" s="211" t="s">
        <v>0</v>
      </c>
      <c r="H275" s="215">
        <f>+G281</f>
        <v>500</v>
      </c>
    </row>
    <row r="276" spans="1:9" ht="12.75" customHeight="1">
      <c r="A276" s="197"/>
      <c r="B276" s="198"/>
      <c r="C276" s="195"/>
      <c r="D276" s="195"/>
      <c r="E276" s="196"/>
      <c r="F276" s="196"/>
      <c r="G276" s="195"/>
      <c r="H276" s="184"/>
    </row>
    <row r="277" spans="1:9" ht="12.75" customHeight="1">
      <c r="A277" s="200"/>
      <c r="B277" s="762" t="s">
        <v>34</v>
      </c>
      <c r="C277" s="764"/>
      <c r="D277" s="516" t="s">
        <v>44</v>
      </c>
      <c r="E277" s="515" t="s">
        <v>19</v>
      </c>
      <c r="F277" s="516" t="s">
        <v>5</v>
      </c>
      <c r="G277" s="516" t="s">
        <v>4</v>
      </c>
      <c r="H277" s="184"/>
    </row>
    <row r="278" spans="1:9" ht="12.75" customHeight="1">
      <c r="A278" s="200"/>
      <c r="B278" s="778" t="s">
        <v>912</v>
      </c>
      <c r="C278" s="778"/>
      <c r="D278" s="512" t="s">
        <v>9</v>
      </c>
      <c r="E278" s="392">
        <v>1</v>
      </c>
      <c r="F278" s="518">
        <v>500</v>
      </c>
      <c r="G278" s="254">
        <f>E278*F278</f>
        <v>500</v>
      </c>
      <c r="H278" s="184"/>
    </row>
    <row r="279" spans="1:9" ht="12.75" hidden="1" customHeight="1">
      <c r="A279" s="200"/>
      <c r="B279" s="778" t="s">
        <v>913</v>
      </c>
      <c r="C279" s="778"/>
      <c r="D279" s="512" t="s">
        <v>2</v>
      </c>
      <c r="E279" s="392">
        <v>0</v>
      </c>
      <c r="F279" s="518">
        <v>250</v>
      </c>
      <c r="G279" s="254">
        <f>E279*F279</f>
        <v>0</v>
      </c>
      <c r="H279" s="184"/>
    </row>
    <row r="280" spans="1:9" ht="12.75" hidden="1" customHeight="1">
      <c r="A280" s="200"/>
      <c r="B280" s="778" t="s">
        <v>914</v>
      </c>
      <c r="C280" s="778"/>
      <c r="D280" s="512" t="s">
        <v>2</v>
      </c>
      <c r="E280" s="392">
        <v>0</v>
      </c>
      <c r="F280" s="518">
        <v>345</v>
      </c>
      <c r="G280" s="254">
        <f>E280*F280</f>
        <v>0</v>
      </c>
      <c r="H280" s="184"/>
    </row>
    <row r="281" spans="1:9" ht="13.5" customHeight="1">
      <c r="A281" s="199"/>
      <c r="B281" s="762" t="s">
        <v>3</v>
      </c>
      <c r="C281" s="763"/>
      <c r="D281" s="763"/>
      <c r="E281" s="763"/>
      <c r="F281" s="764"/>
      <c r="G281" s="206">
        <f>SUM(G278:G280)</f>
        <v>500</v>
      </c>
      <c r="H281" s="184"/>
    </row>
    <row r="282" spans="1:9" ht="13.5" customHeight="1">
      <c r="A282" s="199"/>
      <c r="B282" s="217"/>
      <c r="C282" s="217"/>
      <c r="D282" s="217"/>
      <c r="E282" s="217"/>
      <c r="F282" s="217"/>
      <c r="G282" s="195"/>
      <c r="H282" s="184"/>
    </row>
    <row r="283" spans="1:9" s="168" customFormat="1" ht="15">
      <c r="A283" s="339" t="s">
        <v>346</v>
      </c>
      <c r="B283" s="340"/>
      <c r="C283" s="336"/>
      <c r="D283" s="336"/>
      <c r="E283" s="336"/>
      <c r="F283" s="337"/>
      <c r="G283" s="337" t="s">
        <v>0</v>
      </c>
      <c r="H283" s="338">
        <f>ROUND((H286+H303),2)</f>
        <v>14180</v>
      </c>
      <c r="I283" s="187"/>
    </row>
    <row r="284" spans="1:9" s="189" customFormat="1" ht="15">
      <c r="A284" s="212"/>
      <c r="B284" s="213"/>
      <c r="C284" s="190"/>
      <c r="D284" s="190"/>
      <c r="E284" s="190"/>
      <c r="F284" s="191"/>
      <c r="G284" s="191"/>
      <c r="H284" s="192"/>
      <c r="I284" s="262"/>
    </row>
    <row r="285" spans="1:9" ht="8.25" customHeight="1">
      <c r="A285" s="197"/>
      <c r="B285" s="198"/>
      <c r="C285" s="195"/>
      <c r="D285" s="195"/>
      <c r="E285" s="196"/>
      <c r="F285" s="196"/>
      <c r="G285" s="195"/>
      <c r="H285" s="184"/>
    </row>
    <row r="286" spans="1:9" ht="15">
      <c r="A286" s="214">
        <v>1</v>
      </c>
      <c r="B286" s="198" t="s">
        <v>20</v>
      </c>
      <c r="C286" s="195"/>
      <c r="D286" s="195"/>
      <c r="E286" s="196"/>
      <c r="F286" s="196"/>
      <c r="G286" s="211" t="s">
        <v>0</v>
      </c>
      <c r="H286" s="181">
        <f>+G301</f>
        <v>13029.999999999998</v>
      </c>
    </row>
    <row r="287" spans="1:9">
      <c r="A287" s="197"/>
      <c r="B287" s="198"/>
      <c r="C287" s="195"/>
      <c r="D287" s="195"/>
      <c r="E287" s="196"/>
      <c r="F287" s="196"/>
      <c r="G287" s="195"/>
      <c r="H287" s="184"/>
    </row>
    <row r="288" spans="1:9" ht="14.25" customHeight="1">
      <c r="A288" s="200"/>
      <c r="B288" s="762" t="s">
        <v>34</v>
      </c>
      <c r="C288" s="764"/>
      <c r="D288" s="203" t="s">
        <v>44</v>
      </c>
      <c r="E288" s="203" t="s">
        <v>19</v>
      </c>
      <c r="F288" s="203" t="s">
        <v>5</v>
      </c>
      <c r="G288" s="203" t="s">
        <v>4</v>
      </c>
      <c r="H288" s="184"/>
    </row>
    <row r="289" spans="1:8" ht="12.75" customHeight="1">
      <c r="A289" s="200"/>
      <c r="B289" s="767" t="s">
        <v>55</v>
      </c>
      <c r="C289" s="768"/>
      <c r="D289" s="251" t="s">
        <v>2</v>
      </c>
      <c r="E289" s="251">
        <v>2</v>
      </c>
      <c r="F289" s="251">
        <v>50</v>
      </c>
      <c r="G289" s="265">
        <f>E289*F289</f>
        <v>100</v>
      </c>
      <c r="H289" s="184"/>
    </row>
    <row r="290" spans="1:8" ht="12.75" customHeight="1">
      <c r="A290" s="200"/>
      <c r="B290" s="767" t="s">
        <v>314</v>
      </c>
      <c r="C290" s="768"/>
      <c r="D290" s="251" t="s">
        <v>2</v>
      </c>
      <c r="E290" s="251">
        <v>1</v>
      </c>
      <c r="F290" s="251">
        <v>50</v>
      </c>
      <c r="G290" s="265">
        <f>E290*F290</f>
        <v>50</v>
      </c>
      <c r="H290" s="184"/>
    </row>
    <row r="291" spans="1:8" ht="12.75" hidden="1" customHeight="1">
      <c r="A291" s="200"/>
      <c r="B291" s="767" t="s">
        <v>877</v>
      </c>
      <c r="C291" s="768"/>
      <c r="D291" s="251" t="s">
        <v>274</v>
      </c>
      <c r="E291" s="251">
        <v>0</v>
      </c>
      <c r="F291" s="251">
        <v>160</v>
      </c>
      <c r="G291" s="265">
        <f>E291*F291</f>
        <v>0</v>
      </c>
      <c r="H291" s="184"/>
    </row>
    <row r="292" spans="1:8" ht="12.75" customHeight="1">
      <c r="A292" s="200"/>
      <c r="B292" s="500" t="s">
        <v>878</v>
      </c>
      <c r="C292" s="501"/>
      <c r="D292" s="251" t="s">
        <v>274</v>
      </c>
      <c r="E292" s="251">
        <v>2.2999999999999998</v>
      </c>
      <c r="F292" s="251">
        <v>800</v>
      </c>
      <c r="G292" s="265">
        <f>E292*F292</f>
        <v>1839.9999999999998</v>
      </c>
      <c r="H292" s="184"/>
    </row>
    <row r="293" spans="1:8" ht="12.75" hidden="1" customHeight="1">
      <c r="A293" s="200"/>
      <c r="B293" s="767" t="s">
        <v>894</v>
      </c>
      <c r="C293" s="768"/>
      <c r="D293" s="251" t="s">
        <v>274</v>
      </c>
      <c r="E293" s="251">
        <v>0</v>
      </c>
      <c r="F293" s="251">
        <v>1500</v>
      </c>
      <c r="G293" s="265">
        <f t="shared" ref="G293:G300" si="28">E293*F293</f>
        <v>0</v>
      </c>
      <c r="H293" s="184"/>
    </row>
    <row r="294" spans="1:8" ht="12.75" hidden="1" customHeight="1">
      <c r="A294" s="200"/>
      <c r="B294" s="767" t="s">
        <v>908</v>
      </c>
      <c r="C294" s="768"/>
      <c r="D294" s="251" t="s">
        <v>274</v>
      </c>
      <c r="E294" s="251">
        <v>0</v>
      </c>
      <c r="F294" s="251">
        <v>2800</v>
      </c>
      <c r="G294" s="265">
        <f t="shared" si="28"/>
        <v>0</v>
      </c>
      <c r="H294" s="184"/>
    </row>
    <row r="295" spans="1:8" ht="12.75" hidden="1" customHeight="1">
      <c r="A295" s="200"/>
      <c r="B295" s="767" t="s">
        <v>904</v>
      </c>
      <c r="C295" s="768"/>
      <c r="D295" s="251" t="s">
        <v>274</v>
      </c>
      <c r="E295" s="251">
        <v>0</v>
      </c>
      <c r="F295" s="251">
        <v>800</v>
      </c>
      <c r="G295" s="265">
        <f t="shared" si="28"/>
        <v>0</v>
      </c>
      <c r="H295" s="184"/>
    </row>
    <row r="296" spans="1:8" ht="12.75" customHeight="1">
      <c r="A296" s="200"/>
      <c r="B296" s="767" t="s">
        <v>906</v>
      </c>
      <c r="C296" s="768"/>
      <c r="D296" s="251" t="s">
        <v>274</v>
      </c>
      <c r="E296" s="251">
        <v>2.2999999999999998</v>
      </c>
      <c r="F296" s="251">
        <v>1600</v>
      </c>
      <c r="G296" s="265">
        <f t="shared" si="28"/>
        <v>3679.9999999999995</v>
      </c>
      <c r="H296" s="184"/>
    </row>
    <row r="297" spans="1:8" ht="12.75" hidden="1" customHeight="1">
      <c r="A297" s="200"/>
      <c r="B297" s="767" t="s">
        <v>907</v>
      </c>
      <c r="C297" s="768"/>
      <c r="D297" s="251" t="s">
        <v>274</v>
      </c>
      <c r="E297" s="251">
        <v>0</v>
      </c>
      <c r="F297" s="251">
        <v>2500</v>
      </c>
      <c r="G297" s="265">
        <f t="shared" si="28"/>
        <v>0</v>
      </c>
      <c r="H297" s="184"/>
    </row>
    <row r="298" spans="1:8" ht="12.75" customHeight="1">
      <c r="A298" s="200"/>
      <c r="B298" s="767" t="s">
        <v>909</v>
      </c>
      <c r="C298" s="768"/>
      <c r="D298" s="251" t="s">
        <v>274</v>
      </c>
      <c r="E298" s="251">
        <v>2.2999999999999998</v>
      </c>
      <c r="F298" s="251">
        <v>3200</v>
      </c>
      <c r="G298" s="265">
        <f t="shared" si="28"/>
        <v>7359.9999999999991</v>
      </c>
      <c r="H298" s="184"/>
    </row>
    <row r="299" spans="1:8" ht="12.75" hidden="1" customHeight="1">
      <c r="A299" s="200"/>
      <c r="B299" s="767" t="s">
        <v>910</v>
      </c>
      <c r="C299" s="768"/>
      <c r="D299" s="251" t="s">
        <v>9</v>
      </c>
      <c r="E299" s="251">
        <v>0</v>
      </c>
      <c r="F299" s="251">
        <v>4500</v>
      </c>
      <c r="G299" s="265">
        <f t="shared" si="28"/>
        <v>0</v>
      </c>
      <c r="H299" s="184"/>
    </row>
    <row r="300" spans="1:8" ht="12.75" hidden="1" customHeight="1">
      <c r="A300" s="200"/>
      <c r="B300" s="767" t="s">
        <v>911</v>
      </c>
      <c r="C300" s="768"/>
      <c r="D300" s="251" t="s">
        <v>9</v>
      </c>
      <c r="E300" s="251">
        <v>0</v>
      </c>
      <c r="F300" s="251">
        <v>8600</v>
      </c>
      <c r="G300" s="265">
        <f t="shared" si="28"/>
        <v>0</v>
      </c>
      <c r="H300" s="184"/>
    </row>
    <row r="301" spans="1:8" ht="12.75" customHeight="1">
      <c r="A301" s="199"/>
      <c r="B301" s="762" t="s">
        <v>3</v>
      </c>
      <c r="C301" s="763"/>
      <c r="D301" s="763"/>
      <c r="E301" s="763"/>
      <c r="F301" s="764"/>
      <c r="G301" s="206">
        <f>SUM(G289:G300)</f>
        <v>13029.999999999998</v>
      </c>
      <c r="H301" s="184"/>
    </row>
    <row r="302" spans="1:8" ht="12.75" customHeight="1">
      <c r="A302" s="199"/>
      <c r="B302" s="217"/>
      <c r="C302" s="217"/>
      <c r="D302" s="217"/>
      <c r="E302" s="217"/>
      <c r="F302" s="217"/>
      <c r="G302" s="195"/>
      <c r="H302" s="184"/>
    </row>
    <row r="303" spans="1:8" ht="14.85" customHeight="1">
      <c r="A303" s="214">
        <v>2</v>
      </c>
      <c r="B303" s="198" t="s">
        <v>42</v>
      </c>
      <c r="C303" s="195"/>
      <c r="D303" s="195"/>
      <c r="E303" s="196"/>
      <c r="F303" s="196"/>
      <c r="G303" s="211" t="s">
        <v>0</v>
      </c>
      <c r="H303" s="181">
        <f>+G307</f>
        <v>1150</v>
      </c>
    </row>
    <row r="304" spans="1:8" ht="12.75" customHeight="1">
      <c r="A304" s="197"/>
      <c r="B304" s="198"/>
      <c r="C304" s="195"/>
      <c r="D304" s="195"/>
      <c r="E304" s="196"/>
      <c r="F304" s="196"/>
      <c r="G304" s="195"/>
      <c r="H304" s="184"/>
    </row>
    <row r="305" spans="1:14" ht="12.75" customHeight="1">
      <c r="A305" s="200"/>
      <c r="B305" s="202" t="s">
        <v>34</v>
      </c>
      <c r="C305" s="203" t="s">
        <v>44</v>
      </c>
      <c r="D305" s="203" t="s">
        <v>19</v>
      </c>
      <c r="E305" s="203" t="s">
        <v>33</v>
      </c>
      <c r="F305" s="203" t="s">
        <v>5</v>
      </c>
      <c r="G305" s="203" t="s">
        <v>4</v>
      </c>
      <c r="H305" s="184"/>
    </row>
    <row r="306" spans="1:14" ht="12.75" customHeight="1">
      <c r="A306" s="200"/>
      <c r="B306" s="255" t="s">
        <v>97</v>
      </c>
      <c r="C306" s="266" t="s">
        <v>240</v>
      </c>
      <c r="D306" s="266">
        <v>1</v>
      </c>
      <c r="E306" s="266">
        <v>2.2999999999999998</v>
      </c>
      <c r="F306" s="266">
        <v>500</v>
      </c>
      <c r="G306" s="265">
        <f>+D306*E306*F306</f>
        <v>1150</v>
      </c>
      <c r="H306" s="184"/>
    </row>
    <row r="307" spans="1:14" ht="12.75" customHeight="1">
      <c r="A307" s="200"/>
      <c r="B307" s="762" t="s">
        <v>3</v>
      </c>
      <c r="C307" s="763"/>
      <c r="D307" s="763"/>
      <c r="E307" s="763"/>
      <c r="F307" s="764"/>
      <c r="G307" s="206">
        <f>SUM(G306:G306)</f>
        <v>1150</v>
      </c>
      <c r="H307" s="184"/>
    </row>
    <row r="308" spans="1:14" ht="12.75" customHeight="1">
      <c r="A308" s="200"/>
      <c r="B308" s="217"/>
      <c r="C308" s="217"/>
      <c r="D308" s="217"/>
      <c r="E308" s="217"/>
      <c r="F308" s="217"/>
      <c r="G308" s="195"/>
      <c r="H308" s="184"/>
    </row>
    <row r="309" spans="1:14" ht="12.75" customHeight="1">
      <c r="A309" s="199"/>
      <c r="B309" s="217"/>
      <c r="C309" s="217"/>
      <c r="D309" s="217"/>
      <c r="E309" s="217"/>
      <c r="F309" s="217"/>
      <c r="G309" s="195"/>
      <c r="H309" s="184"/>
      <c r="K309" s="179"/>
    </row>
    <row r="310" spans="1:14" ht="12.75" customHeight="1" thickBot="1">
      <c r="A310" s="739" t="s">
        <v>27</v>
      </c>
      <c r="B310" s="739"/>
      <c r="C310" s="739"/>
      <c r="D310" s="739"/>
      <c r="E310" s="739"/>
      <c r="F310" s="739"/>
      <c r="G310" s="211" t="s">
        <v>0</v>
      </c>
      <c r="H310" s="181">
        <f>+H16</f>
        <v>186403.06</v>
      </c>
      <c r="J310" s="161">
        <f>CONSOLIDADO!G17</f>
        <v>2651196.91</v>
      </c>
      <c r="K310" s="179">
        <f>+H310</f>
        <v>186403.06</v>
      </c>
      <c r="M310" s="306">
        <f>+J310</f>
        <v>2651196.91</v>
      </c>
      <c r="N310" s="161">
        <v>100</v>
      </c>
    </row>
    <row r="311" spans="1:14" ht="12.75" customHeight="1" thickBot="1">
      <c r="K311" s="161">
        <f>+(K310/J310)*100</f>
        <v>7.0309021294084104</v>
      </c>
      <c r="M311" s="179">
        <f>+H310</f>
        <v>186403.06</v>
      </c>
      <c r="N311" s="576">
        <f>+(M311/M310)</f>
        <v>7.0309021294084104E-2</v>
      </c>
    </row>
    <row r="312" spans="1:14" ht="12.75" customHeight="1">
      <c r="H312" s="222"/>
    </row>
    <row r="313" spans="1:14" ht="12.75" customHeight="1">
      <c r="H313" s="181"/>
      <c r="K313" s="161">
        <v>7</v>
      </c>
    </row>
    <row r="314" spans="1:14" ht="12.75" customHeight="1">
      <c r="H314" s="181"/>
    </row>
    <row r="315" spans="1:14" ht="26.25" customHeight="1">
      <c r="H315" s="181"/>
    </row>
    <row r="316" spans="1:14" ht="12.75" customHeight="1">
      <c r="H316" s="181"/>
    </row>
    <row r="317" spans="1:14" ht="12.75" customHeight="1"/>
    <row r="318" spans="1:14" ht="12.75" customHeight="1"/>
    <row r="319" spans="1:14" ht="12.75" customHeight="1"/>
    <row r="320" spans="1:14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8" customHeight="1"/>
    <row r="334" ht="12.75" customHeight="1"/>
    <row r="335" ht="12.75" customHeight="1"/>
    <row r="336" ht="12.75" customHeight="1"/>
    <row r="337" spans="1:8" ht="12.75" customHeight="1"/>
    <row r="338" spans="1:8" ht="12.75" customHeight="1"/>
    <row r="339" spans="1:8" s="267" customFormat="1" ht="18" customHeight="1">
      <c r="A339" s="183"/>
      <c r="B339" s="159"/>
      <c r="C339" s="159"/>
      <c r="D339" s="159"/>
      <c r="E339" s="160"/>
      <c r="F339" s="160"/>
      <c r="G339" s="159"/>
      <c r="H339" s="159"/>
    </row>
  </sheetData>
  <mergeCells count="96">
    <mergeCell ref="D8:E8"/>
    <mergeCell ref="L5:R5"/>
    <mergeCell ref="C4:H4"/>
    <mergeCell ref="B34:F34"/>
    <mergeCell ref="B277:C277"/>
    <mergeCell ref="B163:F163"/>
    <mergeCell ref="B139:F139"/>
    <mergeCell ref="B113:F113"/>
    <mergeCell ref="B203:F203"/>
    <mergeCell ref="B202:C202"/>
    <mergeCell ref="B243:C243"/>
    <mergeCell ref="B244:C244"/>
    <mergeCell ref="B245:C245"/>
    <mergeCell ref="B246:C246"/>
    <mergeCell ref="B247:C247"/>
    <mergeCell ref="B237:C237"/>
    <mergeCell ref="B271:C271"/>
    <mergeCell ref="B272:C272"/>
    <mergeCell ref="B213:F213"/>
    <mergeCell ref="B219:C219"/>
    <mergeCell ref="B252:C252"/>
    <mergeCell ref="B253:C253"/>
    <mergeCell ref="B255:C255"/>
    <mergeCell ref="B220:C220"/>
    <mergeCell ref="B236:C236"/>
    <mergeCell ref="B242:C242"/>
    <mergeCell ref="B248:C248"/>
    <mergeCell ref="B249:C249"/>
    <mergeCell ref="B250:C250"/>
    <mergeCell ref="B268:C268"/>
    <mergeCell ref="B261:C261"/>
    <mergeCell ref="B262:C262"/>
    <mergeCell ref="B264:C264"/>
    <mergeCell ref="B265:C265"/>
    <mergeCell ref="B266:C266"/>
    <mergeCell ref="B267:C267"/>
    <mergeCell ref="B263:C263"/>
    <mergeCell ref="B254:C254"/>
    <mergeCell ref="B256:C256"/>
    <mergeCell ref="B251:C251"/>
    <mergeCell ref="B257:C257"/>
    <mergeCell ref="B260:C260"/>
    <mergeCell ref="B258:C258"/>
    <mergeCell ref="B259:C259"/>
    <mergeCell ref="B296:C296"/>
    <mergeCell ref="B297:C297"/>
    <mergeCell ref="B294:C294"/>
    <mergeCell ref="B291:C291"/>
    <mergeCell ref="B298:C298"/>
    <mergeCell ref="B295:C295"/>
    <mergeCell ref="B269:C269"/>
    <mergeCell ref="B270:C270"/>
    <mergeCell ref="B281:F281"/>
    <mergeCell ref="A310:F310"/>
    <mergeCell ref="B301:F301"/>
    <mergeCell ref="B273:F273"/>
    <mergeCell ref="B288:C288"/>
    <mergeCell ref="B289:C289"/>
    <mergeCell ref="B290:C290"/>
    <mergeCell ref="B293:C293"/>
    <mergeCell ref="B307:F307"/>
    <mergeCell ref="B299:C299"/>
    <mergeCell ref="B300:C300"/>
    <mergeCell ref="B278:C278"/>
    <mergeCell ref="B279:C279"/>
    <mergeCell ref="B280:C280"/>
    <mergeCell ref="B199:C199"/>
    <mergeCell ref="B198:C198"/>
    <mergeCell ref="B189:F189"/>
    <mergeCell ref="B238:C238"/>
    <mergeCell ref="B211:C211"/>
    <mergeCell ref="B212:C212"/>
    <mergeCell ref="B223:C223"/>
    <mergeCell ref="B222:C222"/>
    <mergeCell ref="B229:C229"/>
    <mergeCell ref="B239:C239"/>
    <mergeCell ref="B240:C240"/>
    <mergeCell ref="B241:C241"/>
    <mergeCell ref="B226:C226"/>
    <mergeCell ref="B200:C200"/>
    <mergeCell ref="A2:H2"/>
    <mergeCell ref="B230:F230"/>
    <mergeCell ref="B197:C197"/>
    <mergeCell ref="B209:C209"/>
    <mergeCell ref="B210:C210"/>
    <mergeCell ref="A23:H23"/>
    <mergeCell ref="A22:H22"/>
    <mergeCell ref="C10:G10"/>
    <mergeCell ref="B16:G16"/>
    <mergeCell ref="B63:F63"/>
    <mergeCell ref="B221:C221"/>
    <mergeCell ref="B228:C228"/>
    <mergeCell ref="B224:C224"/>
    <mergeCell ref="B225:C225"/>
    <mergeCell ref="B89:F89"/>
    <mergeCell ref="B201:C201"/>
  </mergeCells>
  <phoneticPr fontId="0" type="noConversion"/>
  <printOptions horizontalCentered="1"/>
  <pageMargins left="0.74803149606299213" right="0.59055118110236227" top="1.7716535433070868" bottom="0.98425196850393704" header="0" footer="0"/>
  <pageSetup paperSize="9" scale="66" fitToHeight="0" orientation="portrait" r:id="rId1"/>
  <headerFooter alignWithMargins="0">
    <oddHeader>&amp;C&amp;G</oddHeader>
  </headerFooter>
  <rowBreaks count="4" manualBreakCount="4">
    <brk id="21" max="7" man="1"/>
    <brk id="90" max="7" man="1"/>
    <brk id="164" max="7" man="1"/>
    <brk id="274" max="7" man="1"/>
  </row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A1:L253"/>
  <sheetViews>
    <sheetView view="pageBreakPreview" topLeftCell="A160" zoomScale="69" zoomScaleNormal="85" zoomScaleSheetLayoutView="69" zoomScalePageLayoutView="75" workbookViewId="0">
      <selection activeCell="L225" sqref="L225"/>
    </sheetView>
  </sheetViews>
  <sheetFormatPr baseColWidth="10" defaultColWidth="11.44140625" defaultRowHeight="13.2"/>
  <cols>
    <col min="1" max="1" width="8.44140625" style="183" customWidth="1"/>
    <col min="2" max="2" width="40.6640625" style="159" customWidth="1"/>
    <col min="3" max="3" width="15.88671875" style="159" customWidth="1"/>
    <col min="4" max="4" width="15.109375" style="159" customWidth="1"/>
    <col min="5" max="5" width="12.6640625" style="160" customWidth="1"/>
    <col min="6" max="6" width="11.6640625" style="160" customWidth="1"/>
    <col min="7" max="7" width="13.44140625" style="159" customWidth="1"/>
    <col min="8" max="8" width="14.5546875" style="159" customWidth="1"/>
    <col min="9" max="9" width="17.33203125" style="161" customWidth="1"/>
    <col min="10" max="11" width="11.44140625" style="161"/>
    <col min="12" max="12" width="26.33203125" style="161" customWidth="1"/>
    <col min="13" max="16384" width="11.44140625" style="161"/>
  </cols>
  <sheetData>
    <row r="1" spans="1:11" ht="11.4" customHeight="1"/>
    <row r="2" spans="1:11" ht="27" customHeight="1">
      <c r="A2" s="761" t="s">
        <v>334</v>
      </c>
      <c r="B2" s="761"/>
      <c r="C2" s="761"/>
      <c r="D2" s="761"/>
      <c r="E2" s="761"/>
      <c r="F2" s="761"/>
      <c r="G2" s="761"/>
      <c r="H2" s="761"/>
    </row>
    <row r="3" spans="1:11" ht="10.8" customHeight="1">
      <c r="A3" s="200"/>
      <c r="B3" s="162"/>
      <c r="C3" s="162"/>
      <c r="D3" s="162"/>
      <c r="E3" s="163"/>
      <c r="F3" s="163"/>
      <c r="G3" s="162"/>
      <c r="H3" s="162"/>
    </row>
    <row r="4" spans="1:11" ht="34.799999999999997" customHeight="1">
      <c r="B4" s="575" t="str">
        <f>G.General!B4</f>
        <v>PROYECTO</v>
      </c>
      <c r="C4" s="788" t="str">
        <f>G.General!C4</f>
        <v>: MEJORAMIENTO DEL SERVICIO EDUCATIVO EN LA IEP N° 54002 SANTA ROSA E IES SANTA ROSA DEL DISTRITO DE ABANCAY, PROVINCIA DE ABANCAY - REGIÓN APURÍMAC.</v>
      </c>
      <c r="D4" s="788"/>
      <c r="E4" s="788"/>
      <c r="F4" s="788"/>
      <c r="G4" s="788"/>
      <c r="H4" s="788"/>
    </row>
    <row r="5" spans="1:11" ht="18" customHeight="1">
      <c r="B5" s="575" t="str">
        <f>G.General!B5</f>
        <v>UBICACIÓN</v>
      </c>
      <c r="C5" s="402" t="str">
        <f>G.General!C5</f>
        <v>: ABANCAY - ABANCAY - APURÍMAC</v>
      </c>
      <c r="D5" s="402"/>
      <c r="E5" s="395"/>
      <c r="F5" s="395"/>
      <c r="G5" s="395"/>
      <c r="H5" s="402" t="s">
        <v>1</v>
      </c>
    </row>
    <row r="6" spans="1:11" ht="18" customHeight="1">
      <c r="B6" s="575" t="str">
        <f>G.General!B6</f>
        <v>MODALIDAD</v>
      </c>
      <c r="C6" s="402" t="str">
        <f>G.General!C6</f>
        <v>: ADMINISTRACIÓN INDIRECTA - POR CONTRATA</v>
      </c>
      <c r="D6" s="402"/>
      <c r="E6" s="395"/>
      <c r="F6" s="395"/>
      <c r="G6" s="395"/>
      <c r="H6" s="402"/>
    </row>
    <row r="7" spans="1:11" ht="18" customHeight="1">
      <c r="B7" s="575"/>
      <c r="C7" s="575" t="str">
        <f>G.General!C7</f>
        <v>COSTO DIRECTO (S/.)</v>
      </c>
      <c r="D7" s="402"/>
      <c r="E7" s="422">
        <f>G.General!D7</f>
        <v>2651196.91</v>
      </c>
      <c r="F7" s="575" t="str">
        <f>G.General!F7</f>
        <v>FECHA</v>
      </c>
      <c r="G7" s="395" t="str">
        <f>G.General!G7</f>
        <v>: ENERO 2022</v>
      </c>
      <c r="H7" s="395"/>
    </row>
    <row r="8" spans="1:11" ht="22.8" customHeight="1">
      <c r="B8" s="575"/>
      <c r="C8" s="575" t="str">
        <f>G.General!C8</f>
        <v>PLAZO DE EJECUCIÓN (meses)</v>
      </c>
      <c r="D8" s="402"/>
      <c r="E8" s="422" t="str">
        <f>G.General!D8</f>
        <v>: 02 MESES Y 10 DIAS</v>
      </c>
      <c r="F8" s="395"/>
      <c r="G8" s="395"/>
      <c r="H8" s="395"/>
    </row>
    <row r="9" spans="1:11" ht="18" customHeight="1" thickBot="1">
      <c r="B9" s="164"/>
      <c r="C9" s="258"/>
      <c r="D9" s="258"/>
      <c r="E9" s="258"/>
      <c r="F9" s="258"/>
      <c r="G9" s="258"/>
      <c r="H9" s="258"/>
    </row>
    <row r="10" spans="1:11" s="168" customFormat="1" ht="20.25" customHeight="1" thickBot="1">
      <c r="A10" s="167"/>
      <c r="B10" s="332" t="s">
        <v>23</v>
      </c>
      <c r="C10" s="771" t="s">
        <v>24</v>
      </c>
      <c r="D10" s="771"/>
      <c r="E10" s="771"/>
      <c r="F10" s="771"/>
      <c r="G10" s="771"/>
      <c r="H10" s="333" t="s">
        <v>880</v>
      </c>
    </row>
    <row r="11" spans="1:11" s="168" customFormat="1" ht="20.25" customHeight="1">
      <c r="A11" s="167"/>
      <c r="B11" s="169" t="s">
        <v>915</v>
      </c>
      <c r="C11" s="519" t="s">
        <v>916</v>
      </c>
      <c r="D11" s="520"/>
      <c r="E11" s="520"/>
      <c r="F11" s="520"/>
      <c r="G11" s="521"/>
      <c r="H11" s="172">
        <f>+H25</f>
        <v>6899.9999999999991</v>
      </c>
    </row>
    <row r="12" spans="1:11" s="168" customFormat="1" ht="20.25" customHeight="1">
      <c r="A12" s="167"/>
      <c r="B12" s="169" t="s">
        <v>340</v>
      </c>
      <c r="C12" s="170" t="s">
        <v>105</v>
      </c>
      <c r="D12" s="170"/>
      <c r="E12" s="170"/>
      <c r="F12" s="170"/>
      <c r="G12" s="171"/>
      <c r="H12" s="172">
        <f>+H36</f>
        <v>59678.7</v>
      </c>
    </row>
    <row r="13" spans="1:11" s="168" customFormat="1" ht="20.25" customHeight="1">
      <c r="A13" s="167"/>
      <c r="B13" s="169" t="s">
        <v>341</v>
      </c>
      <c r="C13" s="173" t="s">
        <v>106</v>
      </c>
      <c r="D13" s="173"/>
      <c r="E13" s="173"/>
      <c r="F13" s="173"/>
      <c r="G13" s="174"/>
      <c r="H13" s="175">
        <f>+H137</f>
        <v>233.5</v>
      </c>
    </row>
    <row r="14" spans="1:11" s="168" customFormat="1" ht="20.25" customHeight="1">
      <c r="A14" s="167"/>
      <c r="B14" s="169" t="s">
        <v>345</v>
      </c>
      <c r="C14" s="176" t="s">
        <v>107</v>
      </c>
      <c r="D14" s="176"/>
      <c r="E14" s="176"/>
      <c r="F14" s="176"/>
      <c r="G14" s="174"/>
      <c r="H14" s="175">
        <f>+H206</f>
        <v>360</v>
      </c>
    </row>
    <row r="15" spans="1:11" s="168" customFormat="1" ht="20.25" customHeight="1">
      <c r="A15" s="167"/>
      <c r="B15" s="169" t="s">
        <v>343</v>
      </c>
      <c r="C15" s="173" t="s">
        <v>108</v>
      </c>
      <c r="D15" s="173"/>
      <c r="E15" s="173"/>
      <c r="F15" s="173"/>
      <c r="G15" s="174"/>
      <c r="H15" s="175">
        <v>0</v>
      </c>
    </row>
    <row r="16" spans="1:11" s="168" customFormat="1" ht="20.25" customHeight="1" thickBot="1">
      <c r="A16" s="167"/>
      <c r="B16" s="772" t="s">
        <v>52</v>
      </c>
      <c r="C16" s="773"/>
      <c r="D16" s="773"/>
      <c r="E16" s="773"/>
      <c r="F16" s="773"/>
      <c r="G16" s="773"/>
      <c r="H16" s="177">
        <f>SUM(H11:H15)</f>
        <v>67172.2</v>
      </c>
      <c r="I16" s="178"/>
      <c r="J16" s="179"/>
      <c r="K16" s="178"/>
    </row>
    <row r="17" spans="1:11" s="168" customFormat="1" ht="20.25" customHeight="1">
      <c r="A17" s="167"/>
      <c r="B17" s="699"/>
      <c r="C17" s="699"/>
      <c r="D17" s="699"/>
      <c r="E17" s="699"/>
      <c r="F17" s="699"/>
      <c r="G17" s="699"/>
      <c r="H17" s="700"/>
      <c r="I17" s="178"/>
      <c r="J17" s="179"/>
      <c r="K17" s="178"/>
    </row>
    <row r="18" spans="1:11" s="168" customFormat="1" ht="20.25" customHeight="1">
      <c r="A18" s="167"/>
      <c r="B18" s="699"/>
      <c r="C18" s="699"/>
      <c r="D18" s="699"/>
      <c r="E18" s="699"/>
      <c r="F18" s="699"/>
      <c r="G18" s="699"/>
      <c r="H18" s="700"/>
      <c r="I18" s="178"/>
      <c r="J18" s="179"/>
      <c r="K18" s="178"/>
    </row>
    <row r="19" spans="1:11" s="168" customFormat="1" ht="20.25" customHeight="1">
      <c r="A19" s="167"/>
      <c r="B19" s="699"/>
      <c r="C19" s="699"/>
      <c r="D19" s="699"/>
      <c r="E19" s="699"/>
      <c r="F19" s="699"/>
      <c r="G19" s="699"/>
      <c r="H19" s="700"/>
      <c r="I19" s="178"/>
      <c r="J19" s="179"/>
      <c r="K19" s="178"/>
    </row>
    <row r="20" spans="1:11" s="168" customFormat="1" ht="20.25" customHeight="1">
      <c r="A20" s="167"/>
      <c r="B20" s="699"/>
      <c r="C20" s="699"/>
      <c r="D20" s="699"/>
      <c r="E20" s="699"/>
      <c r="F20" s="699"/>
      <c r="G20" s="699"/>
      <c r="H20" s="700"/>
      <c r="I20" s="178"/>
      <c r="J20" s="179"/>
      <c r="K20" s="178"/>
    </row>
    <row r="21" spans="1:11" ht="18" customHeight="1">
      <c r="A21" s="182"/>
      <c r="B21" s="182"/>
      <c r="C21" s="184"/>
      <c r="D21" s="184"/>
      <c r="E21" s="185"/>
      <c r="F21" s="185"/>
      <c r="G21" s="222"/>
    </row>
    <row r="22" spans="1:11" ht="18.600000000000001" customHeight="1">
      <c r="A22" s="769" t="s">
        <v>28</v>
      </c>
      <c r="B22" s="770"/>
      <c r="C22" s="770"/>
      <c r="D22" s="770"/>
      <c r="E22" s="770"/>
      <c r="F22" s="770"/>
      <c r="G22" s="770"/>
      <c r="H22" s="770"/>
    </row>
    <row r="23" spans="1:11" ht="19.2" customHeight="1">
      <c r="A23" s="769" t="s">
        <v>50</v>
      </c>
      <c r="B23" s="769"/>
      <c r="C23" s="769"/>
      <c r="D23" s="769"/>
      <c r="E23" s="769"/>
      <c r="F23" s="769"/>
      <c r="G23" s="769"/>
      <c r="H23" s="769"/>
    </row>
    <row r="24" spans="1:11" ht="12.75" customHeight="1">
      <c r="A24" s="200"/>
      <c r="B24" s="200"/>
      <c r="C24" s="261"/>
      <c r="D24" s="261"/>
      <c r="E24" s="246"/>
      <c r="F24" s="246"/>
      <c r="G24" s="200"/>
      <c r="H24" s="200"/>
    </row>
    <row r="25" spans="1:11" s="168" customFormat="1" ht="15">
      <c r="A25" s="334" t="s">
        <v>917</v>
      </c>
      <c r="B25" s="335"/>
      <c r="C25" s="336"/>
      <c r="D25" s="336"/>
      <c r="E25" s="336"/>
      <c r="F25" s="337"/>
      <c r="G25" s="337" t="s">
        <v>0</v>
      </c>
      <c r="H25" s="338">
        <f>+H27</f>
        <v>6899.9999999999991</v>
      </c>
      <c r="I25" s="187"/>
    </row>
    <row r="26" spans="1:11" s="189" customFormat="1" ht="15">
      <c r="A26" s="188"/>
      <c r="C26" s="190"/>
      <c r="D26" s="190"/>
      <c r="E26" s="190"/>
      <c r="F26" s="191"/>
      <c r="G26" s="191"/>
      <c r="H26" s="192"/>
      <c r="I26" s="262"/>
    </row>
    <row r="27" spans="1:11" ht="16.5" customHeight="1">
      <c r="A27" s="341" t="s">
        <v>12</v>
      </c>
      <c r="B27" s="342" t="s">
        <v>921</v>
      </c>
      <c r="C27" s="343"/>
      <c r="D27" s="343"/>
      <c r="E27" s="344"/>
      <c r="F27" s="345"/>
      <c r="G27" s="346" t="s">
        <v>0</v>
      </c>
      <c r="H27" s="347">
        <f>+H29</f>
        <v>6899.9999999999991</v>
      </c>
    </row>
    <row r="28" spans="1:11" ht="12.75" customHeight="1">
      <c r="A28" s="193"/>
      <c r="B28" s="194"/>
      <c r="C28" s="195"/>
      <c r="D28" s="195"/>
      <c r="E28" s="196"/>
      <c r="F28" s="196"/>
      <c r="G28" s="195"/>
      <c r="H28" s="195"/>
    </row>
    <row r="29" spans="1:11" ht="12.75" customHeight="1">
      <c r="A29" s="214">
        <v>1.01</v>
      </c>
      <c r="B29" s="198" t="s">
        <v>920</v>
      </c>
      <c r="C29" s="195"/>
      <c r="D29" s="195"/>
      <c r="E29" s="196"/>
      <c r="F29" s="196"/>
      <c r="G29" s="211" t="s">
        <v>0</v>
      </c>
      <c r="H29" s="181">
        <f>+G34</f>
        <v>6899.9999999999991</v>
      </c>
    </row>
    <row r="30" spans="1:11" ht="12.75" customHeight="1">
      <c r="A30" s="200"/>
      <c r="B30" s="198" t="s">
        <v>30</v>
      </c>
      <c r="C30" s="184"/>
      <c r="D30" s="184"/>
      <c r="E30" s="201"/>
      <c r="F30" s="201"/>
      <c r="G30" s="184"/>
      <c r="H30" s="195"/>
    </row>
    <row r="31" spans="1:11" ht="12.75" customHeight="1">
      <c r="A31" s="200"/>
      <c r="B31" s="198"/>
      <c r="C31" s="184"/>
      <c r="D31" s="184"/>
      <c r="E31" s="201"/>
      <c r="F31" s="201"/>
      <c r="G31" s="184"/>
      <c r="H31" s="195"/>
    </row>
    <row r="32" spans="1:11" ht="12.75" customHeight="1">
      <c r="A32" s="475"/>
      <c r="B32" s="202" t="s">
        <v>919</v>
      </c>
      <c r="C32" s="516" t="s">
        <v>2</v>
      </c>
      <c r="D32" s="516" t="s">
        <v>922</v>
      </c>
      <c r="E32" s="516" t="s">
        <v>33</v>
      </c>
      <c r="F32" s="516" t="s">
        <v>14</v>
      </c>
      <c r="G32" s="516" t="s">
        <v>4</v>
      </c>
      <c r="H32" s="195"/>
    </row>
    <row r="33" spans="1:10" ht="15" customHeight="1">
      <c r="A33" s="476"/>
      <c r="B33" s="245" t="s">
        <v>918</v>
      </c>
      <c r="C33" s="517" t="s">
        <v>9</v>
      </c>
      <c r="D33" s="517">
        <v>1</v>
      </c>
      <c r="E33" s="517">
        <v>2.2999999999999998</v>
      </c>
      <c r="F33" s="517">
        <v>3000</v>
      </c>
      <c r="G33" s="245">
        <f>+E33*F33</f>
        <v>6899.9999999999991</v>
      </c>
      <c r="J33" s="195"/>
    </row>
    <row r="34" spans="1:10" ht="12.75" customHeight="1">
      <c r="B34" s="774" t="s">
        <v>3</v>
      </c>
      <c r="C34" s="774"/>
      <c r="D34" s="774"/>
      <c r="E34" s="774"/>
      <c r="F34" s="774"/>
      <c r="G34" s="206">
        <f>SUM(G32:G33)</f>
        <v>6899.9999999999991</v>
      </c>
      <c r="H34" s="184"/>
    </row>
    <row r="35" spans="1:10" ht="12.75" customHeight="1">
      <c r="A35" s="200"/>
      <c r="B35" s="200"/>
      <c r="C35" s="261"/>
      <c r="D35" s="261"/>
      <c r="E35" s="246"/>
      <c r="F35" s="246"/>
      <c r="G35" s="200"/>
      <c r="H35" s="200"/>
    </row>
    <row r="36" spans="1:10" s="168" customFormat="1" ht="15">
      <c r="A36" s="334" t="s">
        <v>339</v>
      </c>
      <c r="B36" s="335"/>
      <c r="C36" s="336"/>
      <c r="D36" s="336"/>
      <c r="E36" s="336"/>
      <c r="F36" s="337"/>
      <c r="G36" s="337" t="s">
        <v>0</v>
      </c>
      <c r="H36" s="338">
        <f>ROUND((H38+H57+H88+H120),2)</f>
        <v>59678.7</v>
      </c>
      <c r="I36" s="187"/>
    </row>
    <row r="37" spans="1:10" s="189" customFormat="1" ht="15">
      <c r="A37" s="188"/>
      <c r="C37" s="190"/>
      <c r="D37" s="190"/>
      <c r="E37" s="190"/>
      <c r="F37" s="191"/>
      <c r="G37" s="191"/>
      <c r="H37" s="192"/>
      <c r="I37" s="262"/>
    </row>
    <row r="38" spans="1:10" ht="16.5" customHeight="1">
      <c r="A38" s="341" t="s">
        <v>12</v>
      </c>
      <c r="B38" s="342" t="s">
        <v>11</v>
      </c>
      <c r="C38" s="343"/>
      <c r="D38" s="343"/>
      <c r="E38" s="344"/>
      <c r="F38" s="345"/>
      <c r="G38" s="346" t="s">
        <v>0</v>
      </c>
      <c r="H38" s="347">
        <f>+G53</f>
        <v>46230</v>
      </c>
    </row>
    <row r="39" spans="1:10" ht="12.75" customHeight="1">
      <c r="A39" s="193"/>
      <c r="B39" s="194"/>
      <c r="C39" s="195"/>
      <c r="D39" s="195"/>
      <c r="E39" s="196"/>
      <c r="F39" s="196"/>
      <c r="G39" s="195"/>
      <c r="H39" s="195"/>
    </row>
    <row r="40" spans="1:10" ht="12.75" customHeight="1">
      <c r="A40" s="214">
        <v>1.01</v>
      </c>
      <c r="B40" s="198" t="s">
        <v>13</v>
      </c>
      <c r="C40" s="195"/>
      <c r="D40" s="195"/>
      <c r="E40" s="196"/>
      <c r="F40" s="196"/>
      <c r="G40" s="211" t="s">
        <v>0</v>
      </c>
      <c r="H40" s="181">
        <f>+G53</f>
        <v>46230</v>
      </c>
    </row>
    <row r="41" spans="1:10" ht="12.75" customHeight="1">
      <c r="A41" s="214"/>
      <c r="B41" s="198"/>
      <c r="C41" s="195"/>
      <c r="D41" s="195"/>
      <c r="E41" s="196"/>
      <c r="F41" s="196"/>
      <c r="G41" s="211"/>
      <c r="H41" s="181"/>
    </row>
    <row r="42" spans="1:10" ht="12.75" customHeight="1">
      <c r="A42" s="200"/>
      <c r="B42" s="198" t="s">
        <v>30</v>
      </c>
      <c r="C42" s="184"/>
      <c r="D42" s="184"/>
      <c r="E42" s="201"/>
      <c r="F42" s="201"/>
      <c r="G42" s="184"/>
      <c r="H42" s="195"/>
    </row>
    <row r="43" spans="1:10" ht="12.75" customHeight="1">
      <c r="A43" s="200"/>
      <c r="B43" s="198"/>
      <c r="C43" s="184"/>
      <c r="D43" s="184"/>
      <c r="E43" s="201"/>
      <c r="F43" s="201"/>
      <c r="G43" s="184"/>
      <c r="H43" s="195"/>
    </row>
    <row r="44" spans="1:10" ht="12.75" customHeight="1">
      <c r="A44" s="475"/>
      <c r="B44" s="202" t="s">
        <v>31</v>
      </c>
      <c r="C44" s="203" t="s">
        <v>32</v>
      </c>
      <c r="D44" s="203" t="s">
        <v>296</v>
      </c>
      <c r="E44" s="203" t="s">
        <v>33</v>
      </c>
      <c r="F44" s="203" t="s">
        <v>14</v>
      </c>
      <c r="G44" s="203" t="s">
        <v>4</v>
      </c>
      <c r="H44" s="195"/>
    </row>
    <row r="45" spans="1:10" ht="15" customHeight="1">
      <c r="A45" s="476"/>
      <c r="B45" s="245" t="s">
        <v>319</v>
      </c>
      <c r="C45" s="363">
        <v>1</v>
      </c>
      <c r="D45" s="363">
        <v>1</v>
      </c>
      <c r="E45" s="363">
        <v>2.2999999999999998</v>
      </c>
      <c r="F45" s="363">
        <v>5700</v>
      </c>
      <c r="G45" s="245">
        <f t="shared" ref="G45:G52" si="0">+C45*E45*F45</f>
        <v>13109.999999999998</v>
      </c>
      <c r="J45" s="195"/>
    </row>
    <row r="46" spans="1:10" ht="15" customHeight="1">
      <c r="A46" s="476"/>
      <c r="B46" s="506" t="s">
        <v>320</v>
      </c>
      <c r="C46" s="517">
        <v>1</v>
      </c>
      <c r="D46" s="517">
        <v>1</v>
      </c>
      <c r="E46" s="582">
        <v>2.2999999999999998</v>
      </c>
      <c r="F46" s="517">
        <v>4000</v>
      </c>
      <c r="G46" s="245">
        <f t="shared" si="0"/>
        <v>9200</v>
      </c>
      <c r="H46" s="195"/>
    </row>
    <row r="47" spans="1:10" ht="15" customHeight="1">
      <c r="A47" s="476"/>
      <c r="B47" s="506" t="s">
        <v>926</v>
      </c>
      <c r="C47" s="517">
        <v>0</v>
      </c>
      <c r="D47" s="517">
        <v>1</v>
      </c>
      <c r="E47" s="582">
        <v>2.2999999999999998</v>
      </c>
      <c r="F47" s="517">
        <v>2700</v>
      </c>
      <c r="G47" s="245">
        <f t="shared" si="0"/>
        <v>0</v>
      </c>
      <c r="H47" s="195"/>
    </row>
    <row r="48" spans="1:10" ht="15" customHeight="1">
      <c r="A48" s="476"/>
      <c r="B48" s="506" t="s">
        <v>932</v>
      </c>
      <c r="C48" s="517">
        <v>1</v>
      </c>
      <c r="D48" s="517">
        <v>1</v>
      </c>
      <c r="E48" s="582">
        <v>2.2999999999999998</v>
      </c>
      <c r="F48" s="517">
        <v>5200</v>
      </c>
      <c r="G48" s="245">
        <f t="shared" si="0"/>
        <v>11959.999999999998</v>
      </c>
      <c r="H48" s="195"/>
    </row>
    <row r="49" spans="1:8" ht="15" customHeight="1">
      <c r="A49" s="476"/>
      <c r="B49" s="506" t="s">
        <v>933</v>
      </c>
      <c r="C49" s="517">
        <v>0</v>
      </c>
      <c r="D49" s="517">
        <v>0</v>
      </c>
      <c r="E49" s="582">
        <v>2.2999999999999998</v>
      </c>
      <c r="F49" s="517">
        <v>0</v>
      </c>
      <c r="G49" s="245">
        <f t="shared" si="0"/>
        <v>0</v>
      </c>
      <c r="H49" s="195"/>
    </row>
    <row r="50" spans="1:8" ht="15" customHeight="1">
      <c r="A50" s="476"/>
      <c r="B50" s="506" t="s">
        <v>935</v>
      </c>
      <c r="C50" s="517">
        <v>1</v>
      </c>
      <c r="D50" s="517">
        <v>1</v>
      </c>
      <c r="E50" s="582">
        <v>2.2999999999999998</v>
      </c>
      <c r="F50" s="582">
        <v>5200</v>
      </c>
      <c r="G50" s="245">
        <f t="shared" si="0"/>
        <v>11959.999999999998</v>
      </c>
      <c r="H50" s="195"/>
    </row>
    <row r="51" spans="1:8" ht="15" customHeight="1">
      <c r="A51" s="476"/>
      <c r="B51" s="506" t="s">
        <v>934</v>
      </c>
      <c r="C51" s="517">
        <v>0</v>
      </c>
      <c r="D51" s="517">
        <v>0</v>
      </c>
      <c r="E51" s="582">
        <v>2.2999999999999998</v>
      </c>
      <c r="F51" s="582">
        <v>0</v>
      </c>
      <c r="G51" s="245">
        <f t="shared" si="0"/>
        <v>0</v>
      </c>
      <c r="H51" s="195"/>
    </row>
    <row r="52" spans="1:8" ht="15" customHeight="1">
      <c r="A52" s="476"/>
      <c r="B52" s="506" t="s">
        <v>323</v>
      </c>
      <c r="C52" s="248">
        <v>0</v>
      </c>
      <c r="D52" s="248">
        <v>1</v>
      </c>
      <c r="E52" s="582">
        <v>2.2999999999999998</v>
      </c>
      <c r="F52" s="248">
        <v>0</v>
      </c>
      <c r="G52" s="245">
        <f t="shared" si="0"/>
        <v>0</v>
      </c>
      <c r="H52" s="195"/>
    </row>
    <row r="53" spans="1:8" ht="12.75" customHeight="1">
      <c r="B53" s="774" t="s">
        <v>3</v>
      </c>
      <c r="C53" s="774"/>
      <c r="D53" s="774"/>
      <c r="E53" s="774"/>
      <c r="F53" s="774"/>
      <c r="G53" s="206">
        <f>SUM(G45:G52)</f>
        <v>46230</v>
      </c>
      <c r="H53" s="184"/>
    </row>
    <row r="54" spans="1:8" ht="12.75" customHeight="1">
      <c r="A54" s="200"/>
      <c r="B54" s="195"/>
      <c r="C54" s="195"/>
      <c r="D54" s="195"/>
      <c r="E54" s="196"/>
      <c r="F54" s="196"/>
      <c r="G54" s="195"/>
      <c r="H54" s="195"/>
    </row>
    <row r="55" spans="1:8" ht="12.75" customHeight="1">
      <c r="A55" s="193"/>
      <c r="B55" s="194" t="s">
        <v>936</v>
      </c>
      <c r="C55" s="195"/>
      <c r="D55" s="195"/>
      <c r="E55" s="196"/>
      <c r="F55" s="196"/>
      <c r="G55" s="195"/>
      <c r="H55" s="195"/>
    </row>
    <row r="56" spans="1:8" ht="12.75" customHeight="1">
      <c r="A56" s="200"/>
      <c r="B56" s="195"/>
      <c r="C56" s="195"/>
      <c r="D56" s="195"/>
      <c r="E56" s="196"/>
      <c r="F56" s="196"/>
      <c r="G56" s="195"/>
      <c r="H56" s="195"/>
    </row>
    <row r="57" spans="1:8" ht="12.75" customHeight="1">
      <c r="A57" s="341">
        <v>2</v>
      </c>
      <c r="B57" s="342" t="s">
        <v>16</v>
      </c>
      <c r="C57" s="343"/>
      <c r="D57" s="343"/>
      <c r="E57" s="344"/>
      <c r="F57" s="345"/>
      <c r="G57" s="346" t="s">
        <v>0</v>
      </c>
      <c r="H57" s="347">
        <f>+G72+G86</f>
        <v>5283.7037499999988</v>
      </c>
    </row>
    <row r="58" spans="1:8">
      <c r="A58" s="193"/>
      <c r="B58" s="194"/>
      <c r="C58" s="195"/>
      <c r="D58" s="195"/>
      <c r="E58" s="196"/>
      <c r="F58" s="196"/>
      <c r="G58" s="195"/>
      <c r="H58" s="195"/>
    </row>
    <row r="59" spans="1:8" ht="15">
      <c r="A59" s="214">
        <v>2.0099999999999998</v>
      </c>
      <c r="B59" s="198" t="s">
        <v>101</v>
      </c>
      <c r="C59" s="195"/>
      <c r="D59" s="195"/>
      <c r="E59" s="196"/>
      <c r="F59" s="196"/>
      <c r="G59" s="211" t="s">
        <v>0</v>
      </c>
      <c r="H59" s="181">
        <f>+G72</f>
        <v>4507.4249999999984</v>
      </c>
    </row>
    <row r="60" spans="1:8" ht="15">
      <c r="A60" s="214"/>
      <c r="B60" s="198"/>
      <c r="C60" s="195"/>
      <c r="D60" s="195"/>
      <c r="E60" s="196"/>
      <c r="F60" s="196"/>
      <c r="G60" s="211"/>
      <c r="H60" s="181"/>
    </row>
    <row r="61" spans="1:8">
      <c r="A61" s="199"/>
      <c r="B61" s="198" t="s">
        <v>30</v>
      </c>
      <c r="C61" s="184"/>
      <c r="D61" s="184"/>
      <c r="E61" s="201"/>
      <c r="F61" s="201"/>
      <c r="G61" s="195"/>
      <c r="H61" s="195"/>
    </row>
    <row r="62" spans="1:8">
      <c r="A62" s="199"/>
      <c r="B62" s="198"/>
      <c r="C62" s="184"/>
      <c r="D62" s="184"/>
      <c r="E62" s="201"/>
      <c r="F62" s="201"/>
      <c r="G62" s="195"/>
      <c r="H62" s="195"/>
    </row>
    <row r="63" spans="1:8">
      <c r="A63" s="200"/>
      <c r="B63" s="202" t="s">
        <v>31</v>
      </c>
      <c r="C63" s="203" t="s">
        <v>32</v>
      </c>
      <c r="D63" s="203" t="str">
        <f t="shared" ref="D63:D71" si="1">+D44</f>
        <v>COEF. PARTIC.</v>
      </c>
      <c r="E63" s="203" t="s">
        <v>33</v>
      </c>
      <c r="F63" s="203" t="s">
        <v>14</v>
      </c>
      <c r="G63" s="203" t="s">
        <v>4</v>
      </c>
      <c r="H63" s="195"/>
    </row>
    <row r="64" spans="1:8">
      <c r="A64" s="200"/>
      <c r="B64" s="245" t="s">
        <v>319</v>
      </c>
      <c r="C64" s="510">
        <f>+C45</f>
        <v>1</v>
      </c>
      <c r="D64" s="510">
        <f t="shared" si="1"/>
        <v>1</v>
      </c>
      <c r="E64" s="582">
        <f t="shared" ref="E64:E71" si="2">+E45</f>
        <v>2.2999999999999998</v>
      </c>
      <c r="F64" s="510">
        <f t="shared" ref="F64:F71" si="3">+(F45+F110)*0.09</f>
        <v>555.75</v>
      </c>
      <c r="G64" s="245">
        <f>+C64*E64*F64</f>
        <v>1278.2249999999999</v>
      </c>
      <c r="H64" s="195"/>
    </row>
    <row r="65" spans="1:8">
      <c r="A65" s="200"/>
      <c r="B65" s="245" t="s">
        <v>320</v>
      </c>
      <c r="C65" s="517">
        <f>+C46</f>
        <v>1</v>
      </c>
      <c r="D65" s="517">
        <f t="shared" si="1"/>
        <v>1</v>
      </c>
      <c r="E65" s="582">
        <f t="shared" si="2"/>
        <v>2.2999999999999998</v>
      </c>
      <c r="F65" s="517">
        <f t="shared" si="3"/>
        <v>389.99999999999994</v>
      </c>
      <c r="G65" s="245">
        <f t="shared" ref="G65:G71" si="4">+C65*E65*F65</f>
        <v>896.99999999999977</v>
      </c>
      <c r="H65" s="195"/>
    </row>
    <row r="66" spans="1:8">
      <c r="A66" s="200"/>
      <c r="B66" s="245" t="s">
        <v>926</v>
      </c>
      <c r="C66" s="517">
        <f>+C47</f>
        <v>0</v>
      </c>
      <c r="D66" s="517">
        <f t="shared" si="1"/>
        <v>1</v>
      </c>
      <c r="E66" s="517">
        <f t="shared" si="2"/>
        <v>2.2999999999999998</v>
      </c>
      <c r="F66" s="517">
        <f t="shared" si="3"/>
        <v>263.25</v>
      </c>
      <c r="G66" s="245">
        <f t="shared" si="4"/>
        <v>0</v>
      </c>
      <c r="H66" s="195"/>
    </row>
    <row r="67" spans="1:8">
      <c r="A67" s="200"/>
      <c r="B67" s="245" t="s">
        <v>932</v>
      </c>
      <c r="C67" s="517">
        <f>+C48</f>
        <v>1</v>
      </c>
      <c r="D67" s="517">
        <f t="shared" si="1"/>
        <v>1</v>
      </c>
      <c r="E67" s="517">
        <f t="shared" si="2"/>
        <v>2.2999999999999998</v>
      </c>
      <c r="F67" s="517">
        <f t="shared" si="3"/>
        <v>506.99999999999994</v>
      </c>
      <c r="G67" s="245">
        <f t="shared" si="4"/>
        <v>1166.0999999999997</v>
      </c>
      <c r="H67" s="195"/>
    </row>
    <row r="68" spans="1:8">
      <c r="A68" s="200"/>
      <c r="B68" s="245" t="s">
        <v>933</v>
      </c>
      <c r="C68" s="517">
        <v>1</v>
      </c>
      <c r="D68" s="517">
        <f t="shared" si="1"/>
        <v>0</v>
      </c>
      <c r="E68" s="517">
        <f t="shared" si="2"/>
        <v>2.2999999999999998</v>
      </c>
      <c r="F68" s="517">
        <f t="shared" si="3"/>
        <v>0</v>
      </c>
      <c r="G68" s="245">
        <f t="shared" si="4"/>
        <v>0</v>
      </c>
      <c r="H68" s="195"/>
    </row>
    <row r="69" spans="1:8">
      <c r="A69" s="200"/>
      <c r="B69" s="506" t="s">
        <v>935</v>
      </c>
      <c r="C69" s="517">
        <f>+C50</f>
        <v>1</v>
      </c>
      <c r="D69" s="517">
        <f t="shared" si="1"/>
        <v>1</v>
      </c>
      <c r="E69" s="517">
        <f t="shared" si="2"/>
        <v>2.2999999999999998</v>
      </c>
      <c r="F69" s="517">
        <f t="shared" si="3"/>
        <v>506.99999999999994</v>
      </c>
      <c r="G69" s="245">
        <f t="shared" si="4"/>
        <v>1166.0999999999997</v>
      </c>
      <c r="H69" s="195"/>
    </row>
    <row r="70" spans="1:8">
      <c r="A70" s="200"/>
      <c r="B70" s="245" t="s">
        <v>934</v>
      </c>
      <c r="C70" s="582">
        <f>+C51</f>
        <v>0</v>
      </c>
      <c r="D70" s="517">
        <f t="shared" si="1"/>
        <v>0</v>
      </c>
      <c r="E70" s="517">
        <f t="shared" si="2"/>
        <v>2.2999999999999998</v>
      </c>
      <c r="F70" s="517">
        <f t="shared" si="3"/>
        <v>0</v>
      </c>
      <c r="G70" s="245">
        <f t="shared" si="4"/>
        <v>0</v>
      </c>
      <c r="H70" s="195"/>
    </row>
    <row r="71" spans="1:8">
      <c r="A71" s="200"/>
      <c r="B71" s="245" t="s">
        <v>323</v>
      </c>
      <c r="C71" s="517">
        <f>+C52</f>
        <v>0</v>
      </c>
      <c r="D71" s="517">
        <f t="shared" si="1"/>
        <v>1</v>
      </c>
      <c r="E71" s="517">
        <f t="shared" si="2"/>
        <v>2.2999999999999998</v>
      </c>
      <c r="F71" s="517">
        <f t="shared" si="3"/>
        <v>0</v>
      </c>
      <c r="G71" s="245">
        <f t="shared" si="4"/>
        <v>0</v>
      </c>
      <c r="H71" s="195"/>
    </row>
    <row r="72" spans="1:8" ht="12.75" customHeight="1">
      <c r="A72" s="200"/>
      <c r="B72" s="762" t="s">
        <v>3</v>
      </c>
      <c r="C72" s="763"/>
      <c r="D72" s="763"/>
      <c r="E72" s="763"/>
      <c r="F72" s="764"/>
      <c r="G72" s="206">
        <f>SUM(G64:G71)</f>
        <v>4507.4249999999984</v>
      </c>
      <c r="H72" s="195"/>
    </row>
    <row r="73" spans="1:8" ht="12.75" customHeight="1">
      <c r="A73" s="200"/>
      <c r="B73" s="207"/>
      <c r="C73" s="207"/>
      <c r="D73" s="207"/>
      <c r="E73" s="196"/>
      <c r="F73" s="196"/>
      <c r="G73" s="195"/>
      <c r="H73" s="195"/>
    </row>
    <row r="74" spans="1:8" ht="12.75" customHeight="1">
      <c r="A74" s="214">
        <v>2.02</v>
      </c>
      <c r="B74" s="198" t="s">
        <v>57</v>
      </c>
      <c r="C74" s="195"/>
      <c r="D74" s="195"/>
      <c r="E74" s="196"/>
      <c r="F74" s="196"/>
      <c r="G74" s="211" t="s">
        <v>0</v>
      </c>
      <c r="H74" s="181">
        <f>+G86</f>
        <v>776.27874999999995</v>
      </c>
    </row>
    <row r="75" spans="1:8" ht="12.75" customHeight="1">
      <c r="A75" s="200"/>
      <c r="B75" s="198" t="s">
        <v>30</v>
      </c>
      <c r="C75" s="184"/>
      <c r="D75" s="184"/>
      <c r="E75" s="201"/>
      <c r="F75" s="201"/>
      <c r="G75" s="195"/>
      <c r="H75" s="195"/>
    </row>
    <row r="76" spans="1:8" ht="12.75" customHeight="1">
      <c r="A76" s="200"/>
      <c r="B76" s="198"/>
      <c r="C76" s="184"/>
      <c r="D76" s="184"/>
      <c r="E76" s="201"/>
      <c r="F76" s="201"/>
      <c r="G76" s="195"/>
      <c r="H76" s="195"/>
    </row>
    <row r="77" spans="1:8" ht="12.75" customHeight="1">
      <c r="A77" s="200"/>
      <c r="B77" s="202" t="s">
        <v>31</v>
      </c>
      <c r="C77" s="203" t="s">
        <v>32</v>
      </c>
      <c r="D77" s="203" t="str">
        <f t="shared" ref="D77:D85" si="5">+D44</f>
        <v>COEF. PARTIC.</v>
      </c>
      <c r="E77" s="203" t="s">
        <v>33</v>
      </c>
      <c r="F77" s="203" t="s">
        <v>14</v>
      </c>
      <c r="G77" s="203" t="s">
        <v>4</v>
      </c>
      <c r="H77" s="195"/>
    </row>
    <row r="78" spans="1:8" ht="12.75" customHeight="1">
      <c r="A78" s="200"/>
      <c r="B78" s="245" t="s">
        <v>319</v>
      </c>
      <c r="C78" s="510">
        <f t="shared" ref="C78:C85" si="6">+C45</f>
        <v>1</v>
      </c>
      <c r="D78" s="510">
        <f t="shared" si="5"/>
        <v>1</v>
      </c>
      <c r="E78" s="582">
        <f t="shared" ref="E78:E79" si="7">+E64</f>
        <v>2.2999999999999998</v>
      </c>
      <c r="F78" s="510">
        <f t="shared" ref="F78:F85" si="8">+(F45+F110)*0.0155</f>
        <v>95.712500000000006</v>
      </c>
      <c r="G78" s="245">
        <f t="shared" ref="G78:G85" si="9">+C78*E78*F78</f>
        <v>220.13874999999999</v>
      </c>
      <c r="H78" s="195"/>
    </row>
    <row r="79" spans="1:8" ht="12.75" customHeight="1">
      <c r="A79" s="200"/>
      <c r="B79" s="245" t="s">
        <v>320</v>
      </c>
      <c r="C79" s="517">
        <f t="shared" si="6"/>
        <v>1</v>
      </c>
      <c r="D79" s="517">
        <f t="shared" si="5"/>
        <v>1</v>
      </c>
      <c r="E79" s="582">
        <f t="shared" si="7"/>
        <v>2.2999999999999998</v>
      </c>
      <c r="F79" s="517">
        <f t="shared" si="8"/>
        <v>67.166666666666657</v>
      </c>
      <c r="G79" s="245">
        <f t="shared" si="9"/>
        <v>154.48333333333329</v>
      </c>
      <c r="H79" s="195"/>
    </row>
    <row r="80" spans="1:8" ht="12.75" customHeight="1">
      <c r="A80" s="200"/>
      <c r="B80" s="245" t="s">
        <v>926</v>
      </c>
      <c r="C80" s="517">
        <f t="shared" si="6"/>
        <v>0</v>
      </c>
      <c r="D80" s="517">
        <f t="shared" si="5"/>
        <v>1</v>
      </c>
      <c r="E80" s="517">
        <f>+E66</f>
        <v>2.2999999999999998</v>
      </c>
      <c r="F80" s="517">
        <f t="shared" si="8"/>
        <v>45.337499999999999</v>
      </c>
      <c r="G80" s="245">
        <f t="shared" si="9"/>
        <v>0</v>
      </c>
      <c r="H80" s="195"/>
    </row>
    <row r="81" spans="1:8" ht="12.75" customHeight="1">
      <c r="A81" s="200"/>
      <c r="B81" s="245" t="s">
        <v>932</v>
      </c>
      <c r="C81" s="517">
        <f t="shared" si="6"/>
        <v>1</v>
      </c>
      <c r="D81" s="517">
        <f t="shared" si="5"/>
        <v>1</v>
      </c>
      <c r="E81" s="517">
        <f>+E48</f>
        <v>2.2999999999999998</v>
      </c>
      <c r="F81" s="517">
        <f t="shared" si="8"/>
        <v>87.316666666666663</v>
      </c>
      <c r="G81" s="245">
        <f t="shared" si="9"/>
        <v>200.82833333333332</v>
      </c>
      <c r="H81" s="195"/>
    </row>
    <row r="82" spans="1:8" ht="12.75" customHeight="1">
      <c r="A82" s="200"/>
      <c r="B82" s="245" t="s">
        <v>933</v>
      </c>
      <c r="C82" s="517">
        <f t="shared" si="6"/>
        <v>0</v>
      </c>
      <c r="D82" s="517">
        <f t="shared" si="5"/>
        <v>0</v>
      </c>
      <c r="E82" s="517">
        <f>+E49</f>
        <v>2.2999999999999998</v>
      </c>
      <c r="F82" s="517">
        <f t="shared" si="8"/>
        <v>0</v>
      </c>
      <c r="G82" s="245">
        <f t="shared" si="9"/>
        <v>0</v>
      </c>
      <c r="H82" s="195"/>
    </row>
    <row r="83" spans="1:8" ht="12.75" customHeight="1">
      <c r="A83" s="200"/>
      <c r="B83" s="506" t="s">
        <v>935</v>
      </c>
      <c r="C83" s="517">
        <f t="shared" si="6"/>
        <v>1</v>
      </c>
      <c r="D83" s="517">
        <f t="shared" si="5"/>
        <v>1</v>
      </c>
      <c r="E83" s="517">
        <f>+E50</f>
        <v>2.2999999999999998</v>
      </c>
      <c r="F83" s="517">
        <f t="shared" si="8"/>
        <v>87.316666666666663</v>
      </c>
      <c r="G83" s="245">
        <f t="shared" si="9"/>
        <v>200.82833333333332</v>
      </c>
      <c r="H83" s="195"/>
    </row>
    <row r="84" spans="1:8" ht="12.75" customHeight="1">
      <c r="A84" s="200"/>
      <c r="B84" s="245" t="s">
        <v>934</v>
      </c>
      <c r="C84" s="517">
        <f t="shared" si="6"/>
        <v>0</v>
      </c>
      <c r="D84" s="517">
        <f t="shared" si="5"/>
        <v>0</v>
      </c>
      <c r="E84" s="517">
        <f>+E51</f>
        <v>2.2999999999999998</v>
      </c>
      <c r="F84" s="517">
        <f t="shared" si="8"/>
        <v>0</v>
      </c>
      <c r="G84" s="245">
        <f t="shared" si="9"/>
        <v>0</v>
      </c>
      <c r="H84" s="195"/>
    </row>
    <row r="85" spans="1:8" ht="12.75" customHeight="1">
      <c r="A85" s="200"/>
      <c r="B85" s="245" t="s">
        <v>323</v>
      </c>
      <c r="C85" s="517">
        <f t="shared" si="6"/>
        <v>0</v>
      </c>
      <c r="D85" s="517">
        <f t="shared" si="5"/>
        <v>1</v>
      </c>
      <c r="E85" s="517">
        <f>+E52</f>
        <v>2.2999999999999998</v>
      </c>
      <c r="F85" s="517">
        <f t="shared" si="8"/>
        <v>0</v>
      </c>
      <c r="G85" s="245">
        <f t="shared" si="9"/>
        <v>0</v>
      </c>
      <c r="H85" s="195"/>
    </row>
    <row r="86" spans="1:8" ht="12.75" customHeight="1">
      <c r="A86" s="200"/>
      <c r="B86" s="762" t="s">
        <v>3</v>
      </c>
      <c r="C86" s="763"/>
      <c r="D86" s="763"/>
      <c r="E86" s="763"/>
      <c r="F86" s="764"/>
      <c r="G86" s="206">
        <f>SUM(G78:G85)</f>
        <v>776.27874999999995</v>
      </c>
      <c r="H86" s="195"/>
    </row>
    <row r="87" spans="1:8" ht="15" customHeight="1">
      <c r="A87" s="200"/>
      <c r="B87" s="195"/>
      <c r="C87" s="195"/>
      <c r="D87" s="195"/>
      <c r="E87" s="196"/>
      <c r="F87" s="196"/>
      <c r="G87" s="195"/>
      <c r="H87" s="195"/>
    </row>
    <row r="88" spans="1:8" ht="14.25" customHeight="1">
      <c r="A88" s="341">
        <v>3</v>
      </c>
      <c r="B88" s="342" t="s">
        <v>17</v>
      </c>
      <c r="C88" s="343"/>
      <c r="D88" s="343"/>
      <c r="E88" s="344"/>
      <c r="F88" s="345"/>
      <c r="G88" s="346" t="s">
        <v>0</v>
      </c>
      <c r="H88" s="347">
        <f>+G103+G118</f>
        <v>7704.9999999999991</v>
      </c>
    </row>
    <row r="89" spans="1:8" ht="18" customHeight="1">
      <c r="A89" s="236"/>
      <c r="B89" s="237"/>
      <c r="C89" s="195"/>
      <c r="D89" s="195"/>
      <c r="E89" s="184"/>
      <c r="F89" s="238"/>
      <c r="G89" s="211"/>
      <c r="H89" s="181"/>
    </row>
    <row r="90" spans="1:8" ht="15" customHeight="1">
      <c r="A90" s="214">
        <v>3.01</v>
      </c>
      <c r="B90" s="198" t="s">
        <v>163</v>
      </c>
      <c r="C90" s="195"/>
      <c r="D90" s="195"/>
      <c r="E90" s="196"/>
      <c r="F90" s="196"/>
      <c r="G90" s="211" t="s">
        <v>0</v>
      </c>
      <c r="H90" s="181">
        <f>+G103</f>
        <v>3852.4999999999995</v>
      </c>
    </row>
    <row r="91" spans="1:8" ht="15" customHeight="1">
      <c r="A91" s="214"/>
      <c r="B91" s="198"/>
      <c r="C91" s="195"/>
      <c r="D91" s="195"/>
      <c r="E91" s="196"/>
      <c r="F91" s="196"/>
      <c r="G91" s="211"/>
      <c r="H91" s="181"/>
    </row>
    <row r="92" spans="1:8" ht="14.25" customHeight="1">
      <c r="A92" s="200"/>
      <c r="B92" s="263" t="s">
        <v>30</v>
      </c>
      <c r="C92" s="184"/>
      <c r="D92" s="184"/>
      <c r="E92" s="201"/>
      <c r="F92" s="201"/>
      <c r="G92" s="184"/>
      <c r="H92" s="196"/>
    </row>
    <row r="93" spans="1:8" ht="14.25" customHeight="1">
      <c r="A93" s="200"/>
      <c r="B93" s="263"/>
      <c r="C93" s="184"/>
      <c r="D93" s="184"/>
      <c r="E93" s="201"/>
      <c r="F93" s="201"/>
      <c r="G93" s="184"/>
      <c r="H93" s="196"/>
    </row>
    <row r="94" spans="1:8" ht="12.75" customHeight="1">
      <c r="A94" s="200"/>
      <c r="B94" s="202" t="s">
        <v>31</v>
      </c>
      <c r="C94" s="203" t="s">
        <v>32</v>
      </c>
      <c r="D94" s="203" t="str">
        <f t="shared" ref="D94:D102" si="10">+D44</f>
        <v>COEF. PARTIC.</v>
      </c>
      <c r="E94" s="203" t="s">
        <v>33</v>
      </c>
      <c r="F94" s="203" t="s">
        <v>14</v>
      </c>
      <c r="G94" s="203" t="s">
        <v>4</v>
      </c>
      <c r="H94" s="195"/>
    </row>
    <row r="95" spans="1:8" ht="12.75" customHeight="1">
      <c r="A95" s="200"/>
      <c r="B95" s="245" t="s">
        <v>319</v>
      </c>
      <c r="C95" s="510">
        <f t="shared" ref="C95:C102" si="11">+C45</f>
        <v>1</v>
      </c>
      <c r="D95" s="510">
        <f t="shared" si="10"/>
        <v>1</v>
      </c>
      <c r="E95" s="582">
        <f>+E78</f>
        <v>2.2999999999999998</v>
      </c>
      <c r="F95" s="510">
        <f t="shared" ref="F95:F102" si="12">+F45/12</f>
        <v>475</v>
      </c>
      <c r="G95" s="245">
        <f>+C95*E95*F95</f>
        <v>1092.5</v>
      </c>
      <c r="H95" s="195"/>
    </row>
    <row r="96" spans="1:8" ht="12.75" customHeight="1">
      <c r="A96" s="200"/>
      <c r="B96" s="245" t="s">
        <v>320</v>
      </c>
      <c r="C96" s="517">
        <f t="shared" si="11"/>
        <v>1</v>
      </c>
      <c r="D96" s="517">
        <f t="shared" si="10"/>
        <v>1</v>
      </c>
      <c r="E96" s="582">
        <f>+E79</f>
        <v>2.2999999999999998</v>
      </c>
      <c r="F96" s="517">
        <f t="shared" si="12"/>
        <v>333.33333333333331</v>
      </c>
      <c r="G96" s="245">
        <f t="shared" ref="G96:G102" si="13">+C96*E96*F96</f>
        <v>766.66666666666652</v>
      </c>
      <c r="H96" s="195"/>
    </row>
    <row r="97" spans="1:8" ht="12.75" customHeight="1">
      <c r="A97" s="200"/>
      <c r="B97" s="245" t="s">
        <v>926</v>
      </c>
      <c r="C97" s="517">
        <f t="shared" si="11"/>
        <v>0</v>
      </c>
      <c r="D97" s="517">
        <f t="shared" si="10"/>
        <v>1</v>
      </c>
      <c r="E97" s="517">
        <f>+E80</f>
        <v>2.2999999999999998</v>
      </c>
      <c r="F97" s="517">
        <f t="shared" si="12"/>
        <v>225</v>
      </c>
      <c r="G97" s="245">
        <f t="shared" si="13"/>
        <v>0</v>
      </c>
      <c r="H97" s="195"/>
    </row>
    <row r="98" spans="1:8" ht="12.75" customHeight="1">
      <c r="A98" s="200"/>
      <c r="B98" s="245" t="s">
        <v>932</v>
      </c>
      <c r="C98" s="517">
        <f t="shared" si="11"/>
        <v>1</v>
      </c>
      <c r="D98" s="517">
        <f t="shared" si="10"/>
        <v>1</v>
      </c>
      <c r="E98" s="517">
        <f>+E48</f>
        <v>2.2999999999999998</v>
      </c>
      <c r="F98" s="517">
        <f t="shared" si="12"/>
        <v>433.33333333333331</v>
      </c>
      <c r="G98" s="245">
        <f t="shared" si="13"/>
        <v>996.66666666666652</v>
      </c>
      <c r="H98" s="195"/>
    </row>
    <row r="99" spans="1:8" ht="12.75" customHeight="1">
      <c r="A99" s="200"/>
      <c r="B99" s="245" t="s">
        <v>933</v>
      </c>
      <c r="C99" s="517">
        <f t="shared" si="11"/>
        <v>0</v>
      </c>
      <c r="D99" s="517">
        <f t="shared" si="10"/>
        <v>0</v>
      </c>
      <c r="E99" s="517">
        <f>+E49</f>
        <v>2.2999999999999998</v>
      </c>
      <c r="F99" s="517">
        <f t="shared" si="12"/>
        <v>0</v>
      </c>
      <c r="G99" s="245">
        <f t="shared" si="13"/>
        <v>0</v>
      </c>
      <c r="H99" s="195"/>
    </row>
    <row r="100" spans="1:8" ht="12.75" customHeight="1">
      <c r="A100" s="200"/>
      <c r="B100" s="506" t="s">
        <v>935</v>
      </c>
      <c r="C100" s="517">
        <f t="shared" si="11"/>
        <v>1</v>
      </c>
      <c r="D100" s="517">
        <f t="shared" si="10"/>
        <v>1</v>
      </c>
      <c r="E100" s="517">
        <f>+E50</f>
        <v>2.2999999999999998</v>
      </c>
      <c r="F100" s="517">
        <f t="shared" si="12"/>
        <v>433.33333333333331</v>
      </c>
      <c r="G100" s="245">
        <f t="shared" si="13"/>
        <v>996.66666666666652</v>
      </c>
      <c r="H100" s="195"/>
    </row>
    <row r="101" spans="1:8" ht="12.75" customHeight="1">
      <c r="A101" s="200"/>
      <c r="B101" s="245" t="s">
        <v>934</v>
      </c>
      <c r="C101" s="517">
        <f t="shared" si="11"/>
        <v>0</v>
      </c>
      <c r="D101" s="517">
        <f t="shared" si="10"/>
        <v>0</v>
      </c>
      <c r="E101" s="517">
        <f>+E51</f>
        <v>2.2999999999999998</v>
      </c>
      <c r="F101" s="517">
        <f t="shared" si="12"/>
        <v>0</v>
      </c>
      <c r="G101" s="245">
        <f t="shared" si="13"/>
        <v>0</v>
      </c>
      <c r="H101" s="195"/>
    </row>
    <row r="102" spans="1:8" ht="12.75" customHeight="1">
      <c r="A102" s="200"/>
      <c r="B102" s="245" t="s">
        <v>323</v>
      </c>
      <c r="C102" s="517">
        <f t="shared" si="11"/>
        <v>0</v>
      </c>
      <c r="D102" s="517">
        <f t="shared" si="10"/>
        <v>1</v>
      </c>
      <c r="E102" s="517">
        <f>+E52</f>
        <v>2.2999999999999998</v>
      </c>
      <c r="F102" s="517">
        <f t="shared" si="12"/>
        <v>0</v>
      </c>
      <c r="G102" s="245">
        <f t="shared" si="13"/>
        <v>0</v>
      </c>
      <c r="H102" s="195"/>
    </row>
    <row r="103" spans="1:8" ht="12.75" customHeight="1">
      <c r="A103" s="200"/>
      <c r="B103" s="762" t="s">
        <v>3</v>
      </c>
      <c r="C103" s="763"/>
      <c r="D103" s="763"/>
      <c r="E103" s="763"/>
      <c r="F103" s="764"/>
      <c r="G103" s="206">
        <f>SUM(G95:G102)</f>
        <v>3852.4999999999995</v>
      </c>
      <c r="H103" s="195"/>
    </row>
    <row r="104" spans="1:8" ht="15" customHeight="1">
      <c r="A104" s="200"/>
      <c r="B104" s="195"/>
      <c r="C104" s="195"/>
      <c r="D104" s="195"/>
      <c r="E104" s="196"/>
      <c r="F104" s="196"/>
      <c r="G104" s="195"/>
      <c r="H104" s="195"/>
    </row>
    <row r="105" spans="1:8" ht="15" customHeight="1">
      <c r="A105" s="214">
        <v>3.02</v>
      </c>
      <c r="B105" s="198" t="s">
        <v>103</v>
      </c>
      <c r="C105" s="195"/>
      <c r="D105" s="195"/>
      <c r="E105" s="196"/>
      <c r="F105" s="196"/>
      <c r="G105" s="211" t="s">
        <v>0</v>
      </c>
      <c r="H105" s="181">
        <f>+G118</f>
        <v>3852.4999999999995</v>
      </c>
    </row>
    <row r="106" spans="1:8" ht="15" customHeight="1">
      <c r="A106" s="214"/>
      <c r="B106" s="198"/>
      <c r="C106" s="195"/>
      <c r="D106" s="195"/>
      <c r="E106" s="196"/>
      <c r="F106" s="196"/>
      <c r="G106" s="211"/>
      <c r="H106" s="181"/>
    </row>
    <row r="107" spans="1:8" ht="14.25" customHeight="1">
      <c r="A107" s="200"/>
      <c r="B107" s="263" t="s">
        <v>30</v>
      </c>
      <c r="C107" s="184"/>
      <c r="D107" s="184"/>
      <c r="E107" s="201"/>
      <c r="F107" s="201"/>
      <c r="G107" s="184"/>
      <c r="H107" s="196"/>
    </row>
    <row r="108" spans="1:8" ht="14.25" customHeight="1">
      <c r="A108" s="200"/>
      <c r="B108" s="263"/>
      <c r="C108" s="184"/>
      <c r="D108" s="184"/>
      <c r="E108" s="201"/>
      <c r="F108" s="201"/>
      <c r="G108" s="184"/>
      <c r="H108" s="196"/>
    </row>
    <row r="109" spans="1:8" ht="12.75" customHeight="1">
      <c r="A109" s="200"/>
      <c r="B109" s="202" t="s">
        <v>31</v>
      </c>
      <c r="C109" s="203" t="s">
        <v>32</v>
      </c>
      <c r="D109" s="203" t="str">
        <f t="shared" ref="D109:D117" si="14">+D44</f>
        <v>COEF. PARTIC.</v>
      </c>
      <c r="E109" s="203" t="s">
        <v>33</v>
      </c>
      <c r="F109" s="203" t="s">
        <v>14</v>
      </c>
      <c r="G109" s="203" t="s">
        <v>4</v>
      </c>
      <c r="H109" s="195"/>
    </row>
    <row r="110" spans="1:8" ht="12.6" customHeight="1">
      <c r="A110" s="200"/>
      <c r="B110" s="245" t="s">
        <v>319</v>
      </c>
      <c r="C110" s="510">
        <f t="shared" ref="C110:C117" si="15">+C45</f>
        <v>1</v>
      </c>
      <c r="D110" s="510">
        <f t="shared" si="14"/>
        <v>1</v>
      </c>
      <c r="E110" s="582">
        <f t="shared" ref="E110:E111" si="16">+E95</f>
        <v>2.2999999999999998</v>
      </c>
      <c r="F110" s="510">
        <f t="shared" ref="F110:F117" si="17">+F45/12</f>
        <v>475</v>
      </c>
      <c r="G110" s="245">
        <f t="shared" ref="G110:G117" si="18">+C110*E110*F110</f>
        <v>1092.5</v>
      </c>
      <c r="H110" s="195"/>
    </row>
    <row r="111" spans="1:8" ht="12.75" customHeight="1">
      <c r="A111" s="200"/>
      <c r="B111" s="245" t="s">
        <v>320</v>
      </c>
      <c r="C111" s="517">
        <f t="shared" si="15"/>
        <v>1</v>
      </c>
      <c r="D111" s="517">
        <f t="shared" si="14"/>
        <v>1</v>
      </c>
      <c r="E111" s="582">
        <f t="shared" si="16"/>
        <v>2.2999999999999998</v>
      </c>
      <c r="F111" s="517">
        <f t="shared" si="17"/>
        <v>333.33333333333331</v>
      </c>
      <c r="G111" s="245">
        <f t="shared" si="18"/>
        <v>766.66666666666652</v>
      </c>
      <c r="H111" s="195"/>
    </row>
    <row r="112" spans="1:8" ht="12.75" customHeight="1">
      <c r="A112" s="200"/>
      <c r="B112" s="245" t="s">
        <v>926</v>
      </c>
      <c r="C112" s="517">
        <f t="shared" si="15"/>
        <v>0</v>
      </c>
      <c r="D112" s="517">
        <f t="shared" si="14"/>
        <v>1</v>
      </c>
      <c r="E112" s="517">
        <f>+E97</f>
        <v>2.2999999999999998</v>
      </c>
      <c r="F112" s="517">
        <f t="shared" si="17"/>
        <v>225</v>
      </c>
      <c r="G112" s="245">
        <f t="shared" si="18"/>
        <v>0</v>
      </c>
      <c r="H112" s="195"/>
    </row>
    <row r="113" spans="1:8" ht="12.75" customHeight="1">
      <c r="A113" s="200"/>
      <c r="B113" s="245" t="s">
        <v>932</v>
      </c>
      <c r="C113" s="582">
        <f t="shared" si="15"/>
        <v>1</v>
      </c>
      <c r="D113" s="517">
        <f t="shared" si="14"/>
        <v>1</v>
      </c>
      <c r="E113" s="517">
        <f>+E48</f>
        <v>2.2999999999999998</v>
      </c>
      <c r="F113" s="517">
        <f t="shared" si="17"/>
        <v>433.33333333333331</v>
      </c>
      <c r="G113" s="245">
        <f t="shared" si="18"/>
        <v>996.66666666666652</v>
      </c>
      <c r="H113" s="195"/>
    </row>
    <row r="114" spans="1:8" ht="12.75" customHeight="1">
      <c r="A114" s="200"/>
      <c r="B114" s="245" t="s">
        <v>933</v>
      </c>
      <c r="C114" s="582">
        <f t="shared" si="15"/>
        <v>0</v>
      </c>
      <c r="D114" s="517">
        <f t="shared" si="14"/>
        <v>0</v>
      </c>
      <c r="E114" s="517">
        <f>+E49</f>
        <v>2.2999999999999998</v>
      </c>
      <c r="F114" s="582">
        <f t="shared" si="17"/>
        <v>0</v>
      </c>
      <c r="G114" s="245">
        <f t="shared" si="18"/>
        <v>0</v>
      </c>
      <c r="H114" s="195"/>
    </row>
    <row r="115" spans="1:8" ht="12.75" customHeight="1">
      <c r="A115" s="200"/>
      <c r="B115" s="506" t="s">
        <v>935</v>
      </c>
      <c r="C115" s="582">
        <f t="shared" si="15"/>
        <v>1</v>
      </c>
      <c r="D115" s="517">
        <f t="shared" si="14"/>
        <v>1</v>
      </c>
      <c r="E115" s="517">
        <f>+E50</f>
        <v>2.2999999999999998</v>
      </c>
      <c r="F115" s="517">
        <f t="shared" si="17"/>
        <v>433.33333333333331</v>
      </c>
      <c r="G115" s="245">
        <f t="shared" si="18"/>
        <v>996.66666666666652</v>
      </c>
      <c r="H115" s="195"/>
    </row>
    <row r="116" spans="1:8" ht="12.75" customHeight="1">
      <c r="A116" s="200"/>
      <c r="B116" s="245" t="s">
        <v>934</v>
      </c>
      <c r="C116" s="582">
        <f t="shared" si="15"/>
        <v>0</v>
      </c>
      <c r="D116" s="517">
        <f t="shared" si="14"/>
        <v>0</v>
      </c>
      <c r="E116" s="517">
        <f>+E51</f>
        <v>2.2999999999999998</v>
      </c>
      <c r="F116" s="517">
        <f t="shared" si="17"/>
        <v>0</v>
      </c>
      <c r="G116" s="245">
        <f t="shared" si="18"/>
        <v>0</v>
      </c>
      <c r="H116" s="195"/>
    </row>
    <row r="117" spans="1:8" ht="12.75" customHeight="1">
      <c r="A117" s="200"/>
      <c r="B117" s="245" t="s">
        <v>323</v>
      </c>
      <c r="C117" s="517">
        <f t="shared" si="15"/>
        <v>0</v>
      </c>
      <c r="D117" s="517">
        <f t="shared" si="14"/>
        <v>1</v>
      </c>
      <c r="E117" s="517">
        <f>+E52</f>
        <v>2.2999999999999998</v>
      </c>
      <c r="F117" s="517">
        <f t="shared" si="17"/>
        <v>0</v>
      </c>
      <c r="G117" s="245">
        <f t="shared" si="18"/>
        <v>0</v>
      </c>
      <c r="H117" s="195"/>
    </row>
    <row r="118" spans="1:8" ht="12.75" customHeight="1">
      <c r="A118" s="200"/>
      <c r="B118" s="762" t="s">
        <v>3</v>
      </c>
      <c r="C118" s="763"/>
      <c r="D118" s="763"/>
      <c r="E118" s="763"/>
      <c r="F118" s="764"/>
      <c r="G118" s="206">
        <f>SUM(G110:G117)</f>
        <v>3852.4999999999995</v>
      </c>
      <c r="H118" s="195"/>
    </row>
    <row r="119" spans="1:8" ht="15" customHeight="1">
      <c r="A119" s="200"/>
      <c r="B119" s="195"/>
      <c r="C119" s="195"/>
      <c r="D119" s="195"/>
      <c r="E119" s="196"/>
      <c r="F119" s="196"/>
      <c r="G119" s="195"/>
      <c r="H119" s="195"/>
    </row>
    <row r="120" spans="1:8" ht="14.25" customHeight="1">
      <c r="A120" s="341">
        <v>4</v>
      </c>
      <c r="B120" s="342" t="s">
        <v>220</v>
      </c>
      <c r="C120" s="343"/>
      <c r="D120" s="343"/>
      <c r="E120" s="344"/>
      <c r="F120" s="345"/>
      <c r="G120" s="346" t="s">
        <v>0</v>
      </c>
      <c r="H120" s="347">
        <f>+H122</f>
        <v>459.99999999999994</v>
      </c>
    </row>
    <row r="121" spans="1:8" ht="18" customHeight="1">
      <c r="A121" s="236"/>
      <c r="B121" s="237"/>
      <c r="C121" s="195"/>
      <c r="D121" s="195"/>
      <c r="E121" s="184"/>
      <c r="F121" s="238"/>
      <c r="G121" s="211"/>
      <c r="H121" s="181"/>
    </row>
    <row r="122" spans="1:8" ht="15" customHeight="1">
      <c r="A122" s="214">
        <v>4.01</v>
      </c>
      <c r="B122" s="198" t="s">
        <v>102</v>
      </c>
      <c r="C122" s="210">
        <v>300</v>
      </c>
      <c r="D122" s="210"/>
      <c r="E122" s="196"/>
      <c r="F122" s="196"/>
      <c r="G122" s="211" t="s">
        <v>0</v>
      </c>
      <c r="H122" s="181">
        <f>+G135</f>
        <v>459.99999999999994</v>
      </c>
    </row>
    <row r="123" spans="1:8" ht="15" customHeight="1">
      <c r="A123" s="214"/>
      <c r="B123" s="198"/>
      <c r="C123" s="210"/>
      <c r="D123" s="210"/>
      <c r="E123" s="196"/>
      <c r="F123" s="196"/>
      <c r="G123" s="211"/>
      <c r="H123" s="181"/>
    </row>
    <row r="124" spans="1:8" ht="14.25" customHeight="1">
      <c r="A124" s="200"/>
      <c r="B124" s="263" t="s">
        <v>30</v>
      </c>
      <c r="C124" s="184"/>
      <c r="D124" s="184"/>
      <c r="E124" s="201"/>
      <c r="F124" s="201"/>
      <c r="G124" s="184"/>
      <c r="H124" s="196"/>
    </row>
    <row r="125" spans="1:8" ht="14.25" customHeight="1">
      <c r="A125" s="200"/>
      <c r="B125" s="263"/>
      <c r="C125" s="184"/>
      <c r="D125" s="184"/>
      <c r="E125" s="201"/>
      <c r="F125" s="201"/>
      <c r="G125" s="184"/>
      <c r="H125" s="196"/>
    </row>
    <row r="126" spans="1:8" ht="12.75" customHeight="1">
      <c r="A126" s="200"/>
      <c r="B126" s="202" t="s">
        <v>31</v>
      </c>
      <c r="C126" s="203" t="s">
        <v>32</v>
      </c>
      <c r="D126" s="203" t="str">
        <f t="shared" ref="D126:D134" si="19">+D44</f>
        <v>COEF. PARTIC.</v>
      </c>
      <c r="E126" s="203" t="s">
        <v>33</v>
      </c>
      <c r="F126" s="256" t="s">
        <v>14</v>
      </c>
      <c r="G126" s="203" t="s">
        <v>4</v>
      </c>
      <c r="H126" s="195"/>
    </row>
    <row r="127" spans="1:8" ht="12.75" customHeight="1">
      <c r="A127" s="200"/>
      <c r="B127" s="245" t="s">
        <v>319</v>
      </c>
      <c r="C127" s="510">
        <f t="shared" ref="C127:C134" si="20">+C45</f>
        <v>1</v>
      </c>
      <c r="D127" s="510">
        <f t="shared" si="19"/>
        <v>1</v>
      </c>
      <c r="E127" s="510">
        <f t="shared" ref="E127:E134" si="21">+E45</f>
        <v>2.2999999999999998</v>
      </c>
      <c r="F127" s="510">
        <f t="shared" ref="F127:F134" si="22">($C$122*2)/12*(E127*D127)</f>
        <v>114.99999999999999</v>
      </c>
      <c r="G127" s="393">
        <f t="shared" ref="G127:G134" si="23">+C127*F127</f>
        <v>114.99999999999999</v>
      </c>
      <c r="H127" s="195"/>
    </row>
    <row r="128" spans="1:8" ht="12.75" customHeight="1">
      <c r="A128" s="200"/>
      <c r="B128" s="245" t="s">
        <v>320</v>
      </c>
      <c r="C128" s="517">
        <f t="shared" si="20"/>
        <v>1</v>
      </c>
      <c r="D128" s="517">
        <f t="shared" si="19"/>
        <v>1</v>
      </c>
      <c r="E128" s="517">
        <f t="shared" si="21"/>
        <v>2.2999999999999998</v>
      </c>
      <c r="F128" s="517">
        <f t="shared" si="22"/>
        <v>114.99999999999999</v>
      </c>
      <c r="G128" s="393">
        <f t="shared" si="23"/>
        <v>114.99999999999999</v>
      </c>
      <c r="H128" s="195"/>
    </row>
    <row r="129" spans="1:9" ht="12.75" customHeight="1">
      <c r="A129" s="200"/>
      <c r="B129" s="245" t="s">
        <v>926</v>
      </c>
      <c r="C129" s="517">
        <f t="shared" si="20"/>
        <v>0</v>
      </c>
      <c r="D129" s="517">
        <f t="shared" si="19"/>
        <v>1</v>
      </c>
      <c r="E129" s="582">
        <f t="shared" si="21"/>
        <v>2.2999999999999998</v>
      </c>
      <c r="F129" s="517">
        <f t="shared" si="22"/>
        <v>114.99999999999999</v>
      </c>
      <c r="G129" s="393">
        <f t="shared" si="23"/>
        <v>0</v>
      </c>
      <c r="H129" s="195"/>
    </row>
    <row r="130" spans="1:9" ht="12.75" customHeight="1">
      <c r="A130" s="200"/>
      <c r="B130" s="245" t="s">
        <v>932</v>
      </c>
      <c r="C130" s="517">
        <f t="shared" si="20"/>
        <v>1</v>
      </c>
      <c r="D130" s="517">
        <f t="shared" si="19"/>
        <v>1</v>
      </c>
      <c r="E130" s="517">
        <f t="shared" si="21"/>
        <v>2.2999999999999998</v>
      </c>
      <c r="F130" s="517">
        <f t="shared" si="22"/>
        <v>114.99999999999999</v>
      </c>
      <c r="G130" s="393">
        <f t="shared" si="23"/>
        <v>114.99999999999999</v>
      </c>
      <c r="H130" s="195"/>
    </row>
    <row r="131" spans="1:9" ht="12.75" customHeight="1">
      <c r="A131" s="200"/>
      <c r="B131" s="245" t="s">
        <v>933</v>
      </c>
      <c r="C131" s="517">
        <f t="shared" si="20"/>
        <v>0</v>
      </c>
      <c r="D131" s="517">
        <f t="shared" si="19"/>
        <v>0</v>
      </c>
      <c r="E131" s="517">
        <f t="shared" si="21"/>
        <v>2.2999999999999998</v>
      </c>
      <c r="F131" s="517">
        <f t="shared" si="22"/>
        <v>0</v>
      </c>
      <c r="G131" s="393">
        <f t="shared" si="23"/>
        <v>0</v>
      </c>
      <c r="H131" s="195"/>
    </row>
    <row r="132" spans="1:9" ht="12.75" customHeight="1">
      <c r="A132" s="200"/>
      <c r="B132" s="506" t="s">
        <v>935</v>
      </c>
      <c r="C132" s="517">
        <f t="shared" si="20"/>
        <v>1</v>
      </c>
      <c r="D132" s="517">
        <f t="shared" si="19"/>
        <v>1</v>
      </c>
      <c r="E132" s="517">
        <f t="shared" si="21"/>
        <v>2.2999999999999998</v>
      </c>
      <c r="F132" s="517">
        <f t="shared" si="22"/>
        <v>114.99999999999999</v>
      </c>
      <c r="G132" s="393">
        <f t="shared" si="23"/>
        <v>114.99999999999999</v>
      </c>
      <c r="H132" s="195"/>
    </row>
    <row r="133" spans="1:9" ht="12.75" customHeight="1">
      <c r="A133" s="200"/>
      <c r="B133" s="245" t="s">
        <v>934</v>
      </c>
      <c r="C133" s="517">
        <f t="shared" si="20"/>
        <v>0</v>
      </c>
      <c r="D133" s="517">
        <f t="shared" si="19"/>
        <v>0</v>
      </c>
      <c r="E133" s="517">
        <f t="shared" si="21"/>
        <v>2.2999999999999998</v>
      </c>
      <c r="F133" s="517">
        <f t="shared" si="22"/>
        <v>0</v>
      </c>
      <c r="G133" s="393">
        <f t="shared" si="23"/>
        <v>0</v>
      </c>
      <c r="H133" s="195"/>
    </row>
    <row r="134" spans="1:9" ht="12.75" customHeight="1">
      <c r="A134" s="200"/>
      <c r="B134" s="245" t="s">
        <v>323</v>
      </c>
      <c r="C134" s="517">
        <f t="shared" si="20"/>
        <v>0</v>
      </c>
      <c r="D134" s="517">
        <f t="shared" si="19"/>
        <v>1</v>
      </c>
      <c r="E134" s="517">
        <f t="shared" si="21"/>
        <v>2.2999999999999998</v>
      </c>
      <c r="F134" s="517">
        <f t="shared" si="22"/>
        <v>114.99999999999999</v>
      </c>
      <c r="G134" s="393">
        <f t="shared" si="23"/>
        <v>0</v>
      </c>
      <c r="H134" s="195"/>
    </row>
    <row r="135" spans="1:9" ht="12.75" customHeight="1">
      <c r="A135" s="200"/>
      <c r="B135" s="785" t="s">
        <v>3</v>
      </c>
      <c r="C135" s="786"/>
      <c r="D135" s="786"/>
      <c r="E135" s="786"/>
      <c r="F135" s="787"/>
      <c r="G135" s="507">
        <f>SUM(G127:G134)</f>
        <v>459.99999999999994</v>
      </c>
      <c r="H135" s="195"/>
    </row>
    <row r="136" spans="1:9" ht="15" customHeight="1">
      <c r="A136" s="200"/>
      <c r="B136" s="195"/>
      <c r="C136" s="195"/>
      <c r="D136" s="195"/>
      <c r="E136" s="196"/>
      <c r="F136" s="196"/>
      <c r="G136" s="195"/>
      <c r="H136" s="195"/>
    </row>
    <row r="137" spans="1:9" s="168" customFormat="1" ht="15">
      <c r="A137" s="339" t="s">
        <v>344</v>
      </c>
      <c r="B137" s="340"/>
      <c r="C137" s="336"/>
      <c r="D137" s="336"/>
      <c r="E137" s="336"/>
      <c r="F137" s="337"/>
      <c r="G137" s="337" t="s">
        <v>0</v>
      </c>
      <c r="H137" s="338">
        <f>ROUND((H139+H150+H159+H173),2)</f>
        <v>233.5</v>
      </c>
      <c r="I137" s="187"/>
    </row>
    <row r="138" spans="1:9" s="168" customFormat="1" ht="15">
      <c r="A138" s="212"/>
      <c r="B138" s="213"/>
      <c r="C138" s="190"/>
      <c r="D138" s="190"/>
      <c r="E138" s="190"/>
      <c r="F138" s="191"/>
      <c r="G138" s="191"/>
      <c r="H138" s="192"/>
      <c r="I138" s="187"/>
    </row>
    <row r="139" spans="1:9" s="168" customFormat="1" ht="15">
      <c r="A139" s="341">
        <v>1</v>
      </c>
      <c r="B139" s="342" t="s">
        <v>257</v>
      </c>
      <c r="C139" s="343"/>
      <c r="D139" s="343"/>
      <c r="E139" s="344"/>
      <c r="F139" s="345"/>
      <c r="G139" s="346" t="s">
        <v>0</v>
      </c>
      <c r="H139" s="347">
        <f>G148</f>
        <v>0</v>
      </c>
      <c r="I139" s="187"/>
    </row>
    <row r="140" spans="1:9" s="168" customFormat="1" ht="15">
      <c r="A140" s="212"/>
      <c r="B140" s="213"/>
      <c r="C140" s="190"/>
      <c r="D140" s="190"/>
      <c r="E140" s="190"/>
      <c r="F140" s="191"/>
      <c r="G140" s="191"/>
      <c r="H140" s="192"/>
      <c r="I140" s="187"/>
    </row>
    <row r="141" spans="1:9" ht="15.75" customHeight="1">
      <c r="A141" s="214">
        <v>1.01</v>
      </c>
      <c r="B141" s="198" t="s">
        <v>26</v>
      </c>
      <c r="C141" s="195"/>
      <c r="D141" s="195"/>
      <c r="E141" s="195"/>
      <c r="F141" s="196"/>
      <c r="G141" s="211" t="s">
        <v>0</v>
      </c>
      <c r="H141" s="264">
        <f>G148</f>
        <v>0</v>
      </c>
    </row>
    <row r="142" spans="1:9" ht="12.75" customHeight="1">
      <c r="A142" s="197"/>
      <c r="B142" s="198"/>
      <c r="C142" s="195"/>
      <c r="D142" s="195"/>
      <c r="E142" s="195"/>
      <c r="F142" s="196"/>
      <c r="G142" s="195"/>
      <c r="H142" s="195"/>
      <c r="I142" s="179"/>
    </row>
    <row r="143" spans="1:9" ht="12.75" customHeight="1">
      <c r="A143" s="200"/>
      <c r="B143" s="765" t="s">
        <v>18</v>
      </c>
      <c r="C143" s="766"/>
      <c r="D143" s="216" t="s">
        <v>2</v>
      </c>
      <c r="E143" s="216" t="s">
        <v>19</v>
      </c>
      <c r="F143" s="216" t="s">
        <v>5</v>
      </c>
      <c r="G143" s="216" t="s">
        <v>4</v>
      </c>
      <c r="H143" s="217"/>
    </row>
    <row r="144" spans="1:9" ht="12.75" customHeight="1">
      <c r="A144" s="200"/>
      <c r="B144" s="777" t="s">
        <v>871</v>
      </c>
      <c r="C144" s="777"/>
      <c r="D144" s="508" t="s">
        <v>2</v>
      </c>
      <c r="E144" s="392">
        <v>0</v>
      </c>
      <c r="F144" s="509">
        <v>50</v>
      </c>
      <c r="G144" s="245">
        <f>E144*F144</f>
        <v>0</v>
      </c>
      <c r="H144" s="217"/>
    </row>
    <row r="145" spans="1:10" ht="12.75" hidden="1" customHeight="1">
      <c r="A145" s="200"/>
      <c r="B145" s="777" t="s">
        <v>255</v>
      </c>
      <c r="C145" s="777"/>
      <c r="D145" s="508" t="s">
        <v>2</v>
      </c>
      <c r="E145" s="392">
        <v>0</v>
      </c>
      <c r="F145" s="509">
        <v>80</v>
      </c>
      <c r="G145" s="245">
        <f>E145*F145</f>
        <v>0</v>
      </c>
      <c r="H145" s="217"/>
    </row>
    <row r="146" spans="1:10" ht="11.25" hidden="1" customHeight="1">
      <c r="A146" s="200"/>
      <c r="B146" s="777" t="s">
        <v>879</v>
      </c>
      <c r="C146" s="777"/>
      <c r="D146" s="508" t="s">
        <v>2</v>
      </c>
      <c r="E146" s="392">
        <v>0</v>
      </c>
      <c r="F146" s="509">
        <v>100</v>
      </c>
      <c r="G146" s="245">
        <f>E146*F146</f>
        <v>0</v>
      </c>
      <c r="H146" s="217"/>
    </row>
    <row r="147" spans="1:10" ht="12.75" hidden="1" customHeight="1">
      <c r="A147" s="200"/>
      <c r="B147" s="777" t="s">
        <v>256</v>
      </c>
      <c r="C147" s="777"/>
      <c r="D147" s="508" t="s">
        <v>8</v>
      </c>
      <c r="E147" s="392">
        <v>0</v>
      </c>
      <c r="F147" s="509">
        <v>380</v>
      </c>
      <c r="G147" s="245">
        <f>E147*F147</f>
        <v>0</v>
      </c>
      <c r="H147" s="217"/>
    </row>
    <row r="148" spans="1:10" ht="12.75" customHeight="1">
      <c r="A148" s="200"/>
      <c r="B148" s="782" t="s">
        <v>3</v>
      </c>
      <c r="C148" s="782"/>
      <c r="D148" s="782"/>
      <c r="E148" s="782"/>
      <c r="F148" s="782"/>
      <c r="G148" s="225">
        <f>SUM(G144:G147)</f>
        <v>0</v>
      </c>
      <c r="H148" s="209"/>
      <c r="J148" s="161" t="e">
        <f>365-#REF!</f>
        <v>#REF!</v>
      </c>
    </row>
    <row r="149" spans="1:10" ht="12.75" customHeight="1">
      <c r="A149" s="199"/>
      <c r="B149" s="217"/>
      <c r="C149" s="217"/>
      <c r="D149" s="217"/>
      <c r="E149" s="217"/>
      <c r="F149" s="217"/>
      <c r="G149" s="195"/>
      <c r="H149" s="184"/>
    </row>
    <row r="150" spans="1:10" ht="12.75" customHeight="1">
      <c r="A150" s="349">
        <v>2</v>
      </c>
      <c r="B150" s="342" t="s">
        <v>96</v>
      </c>
      <c r="C150" s="343"/>
      <c r="D150" s="343"/>
      <c r="E150" s="344"/>
      <c r="F150" s="345"/>
      <c r="G150" s="346" t="s">
        <v>0</v>
      </c>
      <c r="H150" s="347">
        <f>G157</f>
        <v>0</v>
      </c>
    </row>
    <row r="151" spans="1:10" ht="12.75" customHeight="1">
      <c r="A151" s="212"/>
      <c r="B151" s="213"/>
      <c r="C151" s="190"/>
      <c r="D151" s="190"/>
      <c r="E151" s="190"/>
      <c r="F151" s="191"/>
      <c r="G151" s="191"/>
      <c r="H151" s="192"/>
    </row>
    <row r="152" spans="1:10" ht="12.75" customHeight="1">
      <c r="A152" s="214">
        <v>2.0099999999999998</v>
      </c>
      <c r="B152" s="198" t="s">
        <v>178</v>
      </c>
      <c r="C152" s="195"/>
      <c r="D152" s="195"/>
      <c r="E152" s="195"/>
      <c r="F152" s="196"/>
      <c r="G152" s="211" t="s">
        <v>0</v>
      </c>
      <c r="H152" s="264">
        <f>G157</f>
        <v>0</v>
      </c>
    </row>
    <row r="153" spans="1:10" ht="12.75" customHeight="1">
      <c r="A153" s="197"/>
      <c r="B153" s="198"/>
      <c r="C153" s="195"/>
      <c r="D153" s="195"/>
      <c r="E153" s="195"/>
      <c r="F153" s="196"/>
      <c r="G153" s="195"/>
      <c r="H153" s="195"/>
    </row>
    <row r="154" spans="1:10" ht="12.75" customHeight="1">
      <c r="A154" s="200"/>
      <c r="B154" s="783" t="s">
        <v>18</v>
      </c>
      <c r="C154" s="783"/>
      <c r="D154" s="216" t="s">
        <v>2</v>
      </c>
      <c r="E154" s="216" t="s">
        <v>19</v>
      </c>
      <c r="F154" s="216" t="s">
        <v>5</v>
      </c>
      <c r="G154" s="216" t="s">
        <v>4</v>
      </c>
      <c r="H154" s="217"/>
    </row>
    <row r="155" spans="1:10" ht="12.75" customHeight="1">
      <c r="A155" s="200"/>
      <c r="B155" s="777" t="s">
        <v>284</v>
      </c>
      <c r="C155" s="777"/>
      <c r="D155" s="219" t="s">
        <v>6</v>
      </c>
      <c r="E155" s="392">
        <v>0</v>
      </c>
      <c r="F155" s="221">
        <v>14.5</v>
      </c>
      <c r="G155" s="204">
        <f>E155*F155</f>
        <v>0</v>
      </c>
      <c r="H155" s="217"/>
    </row>
    <row r="156" spans="1:10" ht="12.75" customHeight="1">
      <c r="A156" s="200"/>
      <c r="B156" s="777"/>
      <c r="C156" s="777"/>
      <c r="D156" s="219"/>
      <c r="E156" s="220"/>
      <c r="F156" s="221"/>
      <c r="G156" s="204"/>
      <c r="H156" s="217"/>
    </row>
    <row r="157" spans="1:10" ht="12.75" customHeight="1">
      <c r="A157" s="200"/>
      <c r="B157" s="782" t="s">
        <v>3</v>
      </c>
      <c r="C157" s="782"/>
      <c r="D157" s="782"/>
      <c r="E157" s="782"/>
      <c r="F157" s="782"/>
      <c r="G157" s="225">
        <f>SUM(G155)</f>
        <v>0</v>
      </c>
      <c r="H157" s="217"/>
    </row>
    <row r="158" spans="1:10" ht="12.75" customHeight="1">
      <c r="A158" s="199"/>
      <c r="B158" s="217"/>
      <c r="C158" s="217"/>
      <c r="D158" s="217"/>
      <c r="E158" s="217"/>
      <c r="F158" s="217"/>
      <c r="G158" s="195"/>
      <c r="H158" s="184"/>
    </row>
    <row r="159" spans="1:10" ht="12.75" customHeight="1">
      <c r="A159" s="385">
        <v>3</v>
      </c>
      <c r="B159" s="342" t="s">
        <v>297</v>
      </c>
      <c r="C159" s="343"/>
      <c r="D159" s="343"/>
      <c r="E159" s="343"/>
      <c r="F159" s="345"/>
      <c r="G159" s="346" t="s">
        <v>0</v>
      </c>
      <c r="H159" s="347">
        <f>+H161</f>
        <v>0</v>
      </c>
    </row>
    <row r="160" spans="1:10" ht="12.75" customHeight="1">
      <c r="A160" s="197"/>
      <c r="B160" s="198"/>
      <c r="C160" s="195"/>
      <c r="D160" s="195"/>
      <c r="E160" s="195"/>
      <c r="F160" s="196"/>
      <c r="G160" s="195"/>
      <c r="H160" s="195"/>
    </row>
    <row r="161" spans="1:8" ht="12.75" customHeight="1">
      <c r="A161" s="197">
        <v>3.01</v>
      </c>
      <c r="B161" s="198" t="s">
        <v>293</v>
      </c>
      <c r="C161" s="184"/>
      <c r="D161" s="184"/>
      <c r="E161" s="184"/>
      <c r="F161" s="201"/>
      <c r="G161" s="211" t="s">
        <v>0</v>
      </c>
      <c r="H161" s="215">
        <f>G171</f>
        <v>0</v>
      </c>
    </row>
    <row r="162" spans="1:8" ht="12.75" customHeight="1">
      <c r="A162" s="227"/>
      <c r="B162" s="228"/>
      <c r="C162" s="229"/>
      <c r="D162" s="229"/>
      <c r="E162" s="230"/>
      <c r="F162" s="229"/>
      <c r="G162" s="230"/>
    </row>
    <row r="163" spans="1:8" ht="12.75" customHeight="1">
      <c r="A163" s="227"/>
      <c r="B163" s="783" t="s">
        <v>18</v>
      </c>
      <c r="C163" s="783"/>
      <c r="D163" s="367" t="s">
        <v>2</v>
      </c>
      <c r="E163" s="374" t="s">
        <v>19</v>
      </c>
      <c r="F163" s="367" t="s">
        <v>5</v>
      </c>
      <c r="G163" s="372" t="s">
        <v>4</v>
      </c>
    </row>
    <row r="164" spans="1:8" ht="12.75" hidden="1" customHeight="1">
      <c r="A164" s="227"/>
      <c r="B164" s="778" t="s">
        <v>283</v>
      </c>
      <c r="C164" s="778"/>
      <c r="D164" s="391" t="s">
        <v>2</v>
      </c>
      <c r="E164" s="391">
        <v>0</v>
      </c>
      <c r="F164" s="391">
        <v>3500</v>
      </c>
      <c r="G164" s="254">
        <f t="shared" ref="G164:G170" si="24">+E164*F164</f>
        <v>0</v>
      </c>
    </row>
    <row r="165" spans="1:8" ht="12.75" hidden="1" customHeight="1">
      <c r="A165" s="227"/>
      <c r="B165" s="778" t="s">
        <v>243</v>
      </c>
      <c r="C165" s="778"/>
      <c r="D165" s="391" t="s">
        <v>2</v>
      </c>
      <c r="E165" s="391">
        <v>0</v>
      </c>
      <c r="F165" s="391">
        <v>850</v>
      </c>
      <c r="G165" s="254">
        <f t="shared" si="24"/>
        <v>0</v>
      </c>
    </row>
    <row r="166" spans="1:8" ht="12.75" hidden="1" customHeight="1">
      <c r="A166" s="227"/>
      <c r="B166" s="778" t="s">
        <v>890</v>
      </c>
      <c r="C166" s="778"/>
      <c r="D166" s="391" t="s">
        <v>2</v>
      </c>
      <c r="E166" s="391">
        <v>0</v>
      </c>
      <c r="F166" s="391">
        <v>300</v>
      </c>
      <c r="G166" s="254">
        <f t="shared" si="24"/>
        <v>0</v>
      </c>
    </row>
    <row r="167" spans="1:8" ht="12.75" hidden="1" customHeight="1">
      <c r="A167" s="227"/>
      <c r="B167" s="778" t="s">
        <v>891</v>
      </c>
      <c r="C167" s="778"/>
      <c r="D167" s="391" t="s">
        <v>2</v>
      </c>
      <c r="E167" s="391">
        <v>0</v>
      </c>
      <c r="F167" s="391">
        <v>250</v>
      </c>
      <c r="G167" s="254">
        <f t="shared" si="24"/>
        <v>0</v>
      </c>
    </row>
    <row r="168" spans="1:8" ht="12.75" customHeight="1">
      <c r="A168" s="227"/>
      <c r="B168" s="778" t="s">
        <v>892</v>
      </c>
      <c r="C168" s="778"/>
      <c r="D168" s="391" t="s">
        <v>2</v>
      </c>
      <c r="E168" s="391">
        <v>0</v>
      </c>
      <c r="F168" s="391">
        <v>300</v>
      </c>
      <c r="G168" s="254">
        <f t="shared" si="24"/>
        <v>0</v>
      </c>
    </row>
    <row r="169" spans="1:8" ht="12.75" hidden="1" customHeight="1">
      <c r="A169" s="227"/>
      <c r="B169" s="778" t="s">
        <v>927</v>
      </c>
      <c r="C169" s="778"/>
      <c r="D169" s="391" t="s">
        <v>2</v>
      </c>
      <c r="E169" s="391">
        <v>0</v>
      </c>
      <c r="F169" s="391">
        <v>360</v>
      </c>
      <c r="G169" s="254">
        <f t="shared" si="24"/>
        <v>0</v>
      </c>
    </row>
    <row r="170" spans="1:8" ht="12.75" customHeight="1">
      <c r="A170" s="227"/>
      <c r="B170" s="778" t="s">
        <v>302</v>
      </c>
      <c r="C170" s="778"/>
      <c r="D170" s="391" t="s">
        <v>2</v>
      </c>
      <c r="E170" s="391">
        <v>0</v>
      </c>
      <c r="F170" s="391">
        <v>40</v>
      </c>
      <c r="G170" s="254">
        <f t="shared" si="24"/>
        <v>0</v>
      </c>
    </row>
    <row r="171" spans="1:8" ht="12.75" customHeight="1">
      <c r="A171" s="234"/>
      <c r="B171" s="784" t="s">
        <v>3</v>
      </c>
      <c r="C171" s="784"/>
      <c r="D171" s="784"/>
      <c r="E171" s="784"/>
      <c r="F171" s="784"/>
      <c r="G171" s="474">
        <f>SUM(G164:G170)</f>
        <v>0</v>
      </c>
    </row>
    <row r="172" spans="1:8" ht="12.75" customHeight="1">
      <c r="A172" s="199"/>
      <c r="B172" s="217"/>
      <c r="C172" s="217"/>
      <c r="D172" s="217"/>
      <c r="E172" s="217"/>
      <c r="F172" s="217"/>
      <c r="G172" s="195"/>
      <c r="H172" s="184"/>
    </row>
    <row r="173" spans="1:8" ht="12.75" customHeight="1">
      <c r="A173" s="341">
        <v>4</v>
      </c>
      <c r="B173" s="342" t="s">
        <v>95</v>
      </c>
      <c r="C173" s="343"/>
      <c r="D173" s="343"/>
      <c r="E173" s="344"/>
      <c r="F173" s="345"/>
      <c r="G173" s="346" t="s">
        <v>0</v>
      </c>
      <c r="H173" s="347">
        <f>+H175</f>
        <v>233.5</v>
      </c>
    </row>
    <row r="174" spans="1:8" ht="12.75" customHeight="1">
      <c r="A174" s="236"/>
      <c r="B174" s="237"/>
      <c r="C174" s="195"/>
      <c r="D174" s="195"/>
      <c r="E174" s="196"/>
      <c r="F174" s="238"/>
      <c r="G174" s="211"/>
      <c r="H174" s="181"/>
    </row>
    <row r="175" spans="1:8" ht="12.75" customHeight="1">
      <c r="A175" s="214">
        <v>4.01</v>
      </c>
      <c r="B175" s="198" t="s">
        <v>36</v>
      </c>
      <c r="C175" s="195"/>
      <c r="D175" s="195"/>
      <c r="E175" s="196"/>
      <c r="F175" s="196"/>
      <c r="G175" s="211" t="s">
        <v>0</v>
      </c>
      <c r="H175" s="215">
        <f>+G204</f>
        <v>233.5</v>
      </c>
    </row>
    <row r="176" spans="1:8" ht="12.75" customHeight="1">
      <c r="A176" s="197"/>
      <c r="B176" s="198"/>
      <c r="C176" s="195"/>
      <c r="D176" s="195"/>
      <c r="E176" s="196"/>
      <c r="F176" s="196"/>
      <c r="G176" s="195"/>
      <c r="H176" s="184"/>
    </row>
    <row r="177" spans="1:9" ht="12.75" customHeight="1">
      <c r="A177" s="200"/>
      <c r="B177" s="762" t="s">
        <v>34</v>
      </c>
      <c r="C177" s="764"/>
      <c r="D177" s="203" t="s">
        <v>44</v>
      </c>
      <c r="E177" s="386" t="s">
        <v>19</v>
      </c>
      <c r="F177" s="203" t="s">
        <v>5</v>
      </c>
      <c r="G177" s="203" t="s">
        <v>4</v>
      </c>
      <c r="H177" s="184"/>
    </row>
    <row r="178" spans="1:9" ht="12.75" hidden="1" customHeight="1">
      <c r="A178" s="200"/>
      <c r="B178" s="778" t="s">
        <v>893</v>
      </c>
      <c r="C178" s="778"/>
      <c r="D178" s="511" t="s">
        <v>2</v>
      </c>
      <c r="E178" s="392">
        <v>0</v>
      </c>
      <c r="F178" s="511">
        <v>250</v>
      </c>
      <c r="G178" s="254">
        <f>E178*F178</f>
        <v>0</v>
      </c>
      <c r="H178" s="184"/>
      <c r="I178" s="161" t="e">
        <f t="shared" ref="I178:I203" si="25">+D178*3</f>
        <v>#VALUE!</v>
      </c>
    </row>
    <row r="179" spans="1:9" ht="12.75" customHeight="1">
      <c r="A179" s="200"/>
      <c r="B179" s="778" t="s">
        <v>259</v>
      </c>
      <c r="C179" s="778"/>
      <c r="D179" s="511" t="s">
        <v>260</v>
      </c>
      <c r="E179" s="392">
        <v>1</v>
      </c>
      <c r="F179" s="511">
        <v>150</v>
      </c>
      <c r="G179" s="254">
        <f t="shared" ref="G179:G203" si="26">E179*F179</f>
        <v>150</v>
      </c>
      <c r="H179" s="184"/>
      <c r="I179" s="161" t="e">
        <f t="shared" si="25"/>
        <v>#VALUE!</v>
      </c>
    </row>
    <row r="180" spans="1:9" ht="12.75" customHeight="1">
      <c r="A180" s="200"/>
      <c r="B180" s="778" t="s">
        <v>261</v>
      </c>
      <c r="C180" s="778"/>
      <c r="D180" s="511" t="s">
        <v>258</v>
      </c>
      <c r="E180" s="392">
        <v>1</v>
      </c>
      <c r="F180" s="511">
        <v>10</v>
      </c>
      <c r="G180" s="254">
        <f t="shared" si="26"/>
        <v>10</v>
      </c>
      <c r="H180" s="184"/>
      <c r="I180" s="161" t="e">
        <f t="shared" si="25"/>
        <v>#VALUE!</v>
      </c>
    </row>
    <row r="181" spans="1:9" ht="12.75" customHeight="1">
      <c r="A181" s="200"/>
      <c r="B181" s="778" t="s">
        <v>262</v>
      </c>
      <c r="C181" s="778"/>
      <c r="D181" s="511" t="s">
        <v>258</v>
      </c>
      <c r="E181" s="392">
        <v>0.5</v>
      </c>
      <c r="F181" s="511">
        <v>7</v>
      </c>
      <c r="G181" s="254">
        <f t="shared" si="26"/>
        <v>3.5</v>
      </c>
      <c r="H181" s="184"/>
      <c r="I181" s="161" t="e">
        <f t="shared" si="25"/>
        <v>#VALUE!</v>
      </c>
    </row>
    <row r="182" spans="1:9" ht="12.75" hidden="1" customHeight="1">
      <c r="A182" s="200"/>
      <c r="B182" s="778" t="s">
        <v>263</v>
      </c>
      <c r="C182" s="778"/>
      <c r="D182" s="511" t="s">
        <v>2</v>
      </c>
      <c r="E182" s="392">
        <v>0</v>
      </c>
      <c r="F182" s="511">
        <v>25</v>
      </c>
      <c r="G182" s="254">
        <f t="shared" si="26"/>
        <v>0</v>
      </c>
      <c r="H182" s="184"/>
      <c r="I182" s="161" t="e">
        <f t="shared" si="25"/>
        <v>#VALUE!</v>
      </c>
    </row>
    <row r="183" spans="1:9" ht="12.75" hidden="1" customHeight="1">
      <c r="A183" s="200"/>
      <c r="B183" s="778" t="s">
        <v>271</v>
      </c>
      <c r="C183" s="778"/>
      <c r="D183" s="511" t="s">
        <v>258</v>
      </c>
      <c r="E183" s="392">
        <v>0</v>
      </c>
      <c r="F183" s="511">
        <v>8</v>
      </c>
      <c r="G183" s="254">
        <f t="shared" si="26"/>
        <v>0</v>
      </c>
      <c r="H183" s="184"/>
      <c r="I183" s="161" t="e">
        <f t="shared" si="25"/>
        <v>#VALUE!</v>
      </c>
    </row>
    <row r="184" spans="1:9" ht="12.75" customHeight="1">
      <c r="A184" s="200"/>
      <c r="B184" s="778" t="s">
        <v>40</v>
      </c>
      <c r="C184" s="778"/>
      <c r="D184" s="511" t="s">
        <v>2</v>
      </c>
      <c r="E184" s="392">
        <v>4</v>
      </c>
      <c r="F184" s="511">
        <v>8</v>
      </c>
      <c r="G184" s="254">
        <f t="shared" si="26"/>
        <v>32</v>
      </c>
      <c r="H184" s="184"/>
      <c r="I184" s="161" t="e">
        <f t="shared" si="25"/>
        <v>#VALUE!</v>
      </c>
    </row>
    <row r="185" spans="1:9" ht="12.75" hidden="1" customHeight="1">
      <c r="A185" s="200"/>
      <c r="B185" s="778" t="s">
        <v>81</v>
      </c>
      <c r="C185" s="778"/>
      <c r="D185" s="511" t="s">
        <v>35</v>
      </c>
      <c r="E185" s="392">
        <v>0</v>
      </c>
      <c r="F185" s="511">
        <v>60</v>
      </c>
      <c r="G185" s="254">
        <f t="shared" si="26"/>
        <v>0</v>
      </c>
      <c r="H185" s="184"/>
      <c r="I185" s="161" t="e">
        <f t="shared" si="25"/>
        <v>#VALUE!</v>
      </c>
    </row>
    <row r="186" spans="1:9" ht="12.75" hidden="1" customHeight="1">
      <c r="A186" s="200"/>
      <c r="B186" s="778" t="s">
        <v>61</v>
      </c>
      <c r="C186" s="778"/>
      <c r="D186" s="511" t="s">
        <v>2</v>
      </c>
      <c r="E186" s="392">
        <v>0</v>
      </c>
      <c r="F186" s="511">
        <v>5.5</v>
      </c>
      <c r="G186" s="254">
        <f t="shared" si="26"/>
        <v>0</v>
      </c>
      <c r="H186" s="184"/>
      <c r="I186" s="161" t="e">
        <f t="shared" si="25"/>
        <v>#VALUE!</v>
      </c>
    </row>
    <row r="187" spans="1:9" ht="12.75" hidden="1" customHeight="1">
      <c r="A187" s="200"/>
      <c r="B187" s="778" t="s">
        <v>69</v>
      </c>
      <c r="C187" s="778"/>
      <c r="D187" s="511" t="s">
        <v>2</v>
      </c>
      <c r="E187" s="392">
        <v>0</v>
      </c>
      <c r="F187" s="511">
        <v>5</v>
      </c>
      <c r="G187" s="254">
        <f t="shared" si="26"/>
        <v>0</v>
      </c>
      <c r="H187" s="184"/>
      <c r="I187" s="161" t="e">
        <f t="shared" si="25"/>
        <v>#VALUE!</v>
      </c>
    </row>
    <row r="188" spans="1:9" ht="12.75" hidden="1" customHeight="1">
      <c r="A188" s="200"/>
      <c r="B188" s="778" t="s">
        <v>38</v>
      </c>
      <c r="C188" s="778"/>
      <c r="D188" s="511" t="s">
        <v>2</v>
      </c>
      <c r="E188" s="392">
        <v>0</v>
      </c>
      <c r="F188" s="511">
        <v>6</v>
      </c>
      <c r="G188" s="254">
        <f t="shared" si="26"/>
        <v>0</v>
      </c>
      <c r="H188" s="184"/>
      <c r="I188" s="161" t="e">
        <f t="shared" si="25"/>
        <v>#VALUE!</v>
      </c>
    </row>
    <row r="189" spans="1:9" ht="12.75" hidden="1" customHeight="1">
      <c r="A189" s="200"/>
      <c r="B189" s="778" t="s">
        <v>39</v>
      </c>
      <c r="C189" s="778"/>
      <c r="D189" s="511" t="s">
        <v>2</v>
      </c>
      <c r="E189" s="392">
        <v>0</v>
      </c>
      <c r="F189" s="511">
        <v>6</v>
      </c>
      <c r="G189" s="254">
        <f t="shared" si="26"/>
        <v>0</v>
      </c>
      <c r="H189" s="184"/>
      <c r="I189" s="161" t="e">
        <f t="shared" si="25"/>
        <v>#VALUE!</v>
      </c>
    </row>
    <row r="190" spans="1:9" ht="12.75" hidden="1" customHeight="1">
      <c r="A190" s="200"/>
      <c r="B190" s="778" t="s">
        <v>89</v>
      </c>
      <c r="C190" s="778"/>
      <c r="D190" s="511" t="s">
        <v>2</v>
      </c>
      <c r="E190" s="392">
        <v>0</v>
      </c>
      <c r="F190" s="511">
        <v>1.5</v>
      </c>
      <c r="G190" s="254">
        <f t="shared" si="26"/>
        <v>0</v>
      </c>
      <c r="H190" s="184"/>
      <c r="I190" s="161" t="e">
        <f t="shared" si="25"/>
        <v>#VALUE!</v>
      </c>
    </row>
    <row r="191" spans="1:9" ht="12.75" hidden="1" customHeight="1">
      <c r="A191" s="200"/>
      <c r="B191" s="778" t="s">
        <v>229</v>
      </c>
      <c r="C191" s="778"/>
      <c r="D191" s="511" t="s">
        <v>2</v>
      </c>
      <c r="E191" s="392">
        <v>0</v>
      </c>
      <c r="F191" s="511">
        <v>10</v>
      </c>
      <c r="G191" s="254">
        <f t="shared" si="26"/>
        <v>0</v>
      </c>
      <c r="H191" s="184"/>
      <c r="I191" s="161" t="e">
        <f t="shared" si="25"/>
        <v>#VALUE!</v>
      </c>
    </row>
    <row r="192" spans="1:9" ht="12.75" customHeight="1">
      <c r="A192" s="200"/>
      <c r="B192" s="778" t="s">
        <v>82</v>
      </c>
      <c r="C192" s="778"/>
      <c r="D192" s="511" t="s">
        <v>2</v>
      </c>
      <c r="E192" s="392">
        <v>1</v>
      </c>
      <c r="F192" s="511">
        <v>8</v>
      </c>
      <c r="G192" s="254">
        <f t="shared" si="26"/>
        <v>8</v>
      </c>
      <c r="H192" s="184"/>
      <c r="I192" s="161" t="e">
        <f t="shared" si="25"/>
        <v>#VALUE!</v>
      </c>
    </row>
    <row r="193" spans="1:10" ht="12.75" hidden="1" customHeight="1">
      <c r="A193" s="200"/>
      <c r="B193" s="778" t="s">
        <v>83</v>
      </c>
      <c r="C193" s="778"/>
      <c r="D193" s="511" t="s">
        <v>2</v>
      </c>
      <c r="E193" s="392">
        <v>0</v>
      </c>
      <c r="F193" s="511">
        <v>25</v>
      </c>
      <c r="G193" s="254">
        <f t="shared" si="26"/>
        <v>0</v>
      </c>
      <c r="H193" s="184"/>
      <c r="I193" s="161" t="e">
        <f t="shared" si="25"/>
        <v>#VALUE!</v>
      </c>
    </row>
    <row r="194" spans="1:10" ht="12.75" hidden="1" customHeight="1">
      <c r="A194" s="200"/>
      <c r="B194" s="778" t="s">
        <v>60</v>
      </c>
      <c r="C194" s="778"/>
      <c r="D194" s="511" t="s">
        <v>35</v>
      </c>
      <c r="E194" s="392">
        <v>0</v>
      </c>
      <c r="F194" s="511">
        <v>6</v>
      </c>
      <c r="G194" s="254">
        <f t="shared" si="26"/>
        <v>0</v>
      </c>
      <c r="H194" s="184"/>
      <c r="I194" s="161" t="e">
        <f t="shared" si="25"/>
        <v>#VALUE!</v>
      </c>
    </row>
    <row r="195" spans="1:10" ht="12.75" hidden="1" customHeight="1">
      <c r="A195" s="200"/>
      <c r="B195" s="778" t="s">
        <v>59</v>
      </c>
      <c r="C195" s="778"/>
      <c r="D195" s="511" t="s">
        <v>2</v>
      </c>
      <c r="E195" s="392">
        <v>0</v>
      </c>
      <c r="F195" s="511">
        <v>0.8</v>
      </c>
      <c r="G195" s="254">
        <f t="shared" si="26"/>
        <v>0</v>
      </c>
      <c r="H195" s="184"/>
      <c r="I195" s="161" t="e">
        <f t="shared" si="25"/>
        <v>#VALUE!</v>
      </c>
    </row>
    <row r="196" spans="1:10" ht="12.75" hidden="1" customHeight="1">
      <c r="A196" s="200"/>
      <c r="B196" s="778" t="s">
        <v>74</v>
      </c>
      <c r="C196" s="778"/>
      <c r="D196" s="511" t="s">
        <v>35</v>
      </c>
      <c r="E196" s="392">
        <v>0</v>
      </c>
      <c r="F196" s="511">
        <v>20</v>
      </c>
      <c r="G196" s="254">
        <f t="shared" si="26"/>
        <v>0</v>
      </c>
      <c r="H196" s="184"/>
      <c r="I196" s="161" t="e">
        <f t="shared" si="25"/>
        <v>#VALUE!</v>
      </c>
    </row>
    <row r="197" spans="1:10" ht="12.75" hidden="1" customHeight="1">
      <c r="A197" s="200"/>
      <c r="B197" s="778" t="s">
        <v>70</v>
      </c>
      <c r="C197" s="778"/>
      <c r="D197" s="511" t="s">
        <v>2</v>
      </c>
      <c r="E197" s="392">
        <v>0</v>
      </c>
      <c r="F197" s="511">
        <v>3.5</v>
      </c>
      <c r="G197" s="254">
        <f t="shared" si="26"/>
        <v>0</v>
      </c>
      <c r="H197" s="184"/>
      <c r="I197" s="161" t="e">
        <f t="shared" si="25"/>
        <v>#VALUE!</v>
      </c>
    </row>
    <row r="198" spans="1:10" ht="12.75" customHeight="1">
      <c r="A198" s="200"/>
      <c r="B198" s="778" t="s">
        <v>896</v>
      </c>
      <c r="C198" s="778"/>
      <c r="D198" s="511" t="s">
        <v>37</v>
      </c>
      <c r="E198" s="392">
        <v>1</v>
      </c>
      <c r="F198" s="511">
        <v>30</v>
      </c>
      <c r="G198" s="254">
        <f t="shared" si="26"/>
        <v>30</v>
      </c>
      <c r="H198" s="184"/>
      <c r="I198" s="161" t="e">
        <f t="shared" si="25"/>
        <v>#VALUE!</v>
      </c>
    </row>
    <row r="199" spans="1:10" ht="12.75" hidden="1" customHeight="1">
      <c r="A199" s="200"/>
      <c r="B199" s="778" t="s">
        <v>67</v>
      </c>
      <c r="C199" s="778"/>
      <c r="D199" s="511" t="s">
        <v>2</v>
      </c>
      <c r="E199" s="392">
        <v>0</v>
      </c>
      <c r="F199" s="511">
        <v>4.5</v>
      </c>
      <c r="G199" s="254">
        <f t="shared" si="26"/>
        <v>0</v>
      </c>
      <c r="H199" s="184"/>
      <c r="I199" s="161" t="e">
        <f t="shared" si="25"/>
        <v>#VALUE!</v>
      </c>
    </row>
    <row r="200" spans="1:10" ht="12.75" hidden="1" customHeight="1">
      <c r="A200" s="200"/>
      <c r="B200" s="778" t="s">
        <v>85</v>
      </c>
      <c r="C200" s="778"/>
      <c r="D200" s="511" t="s">
        <v>2</v>
      </c>
      <c r="E200" s="392">
        <v>0</v>
      </c>
      <c r="F200" s="511">
        <v>0.5</v>
      </c>
      <c r="G200" s="254">
        <f t="shared" si="26"/>
        <v>0</v>
      </c>
      <c r="H200" s="184"/>
      <c r="I200" s="161" t="e">
        <f t="shared" si="25"/>
        <v>#VALUE!</v>
      </c>
    </row>
    <row r="201" spans="1:10" ht="12.75" hidden="1" customHeight="1">
      <c r="A201" s="200"/>
      <c r="B201" s="778" t="s">
        <v>63</v>
      </c>
      <c r="C201" s="778"/>
      <c r="D201" s="511" t="s">
        <v>35</v>
      </c>
      <c r="E201" s="392">
        <v>0</v>
      </c>
      <c r="F201" s="511">
        <v>5</v>
      </c>
      <c r="G201" s="254">
        <f t="shared" si="26"/>
        <v>0</v>
      </c>
      <c r="H201" s="184"/>
      <c r="I201" s="161" t="e">
        <f t="shared" si="25"/>
        <v>#VALUE!</v>
      </c>
    </row>
    <row r="202" spans="1:10" ht="12" hidden="1" customHeight="1">
      <c r="A202" s="200"/>
      <c r="B202" s="778" t="s">
        <v>68</v>
      </c>
      <c r="C202" s="778"/>
      <c r="D202" s="511" t="s">
        <v>2</v>
      </c>
      <c r="E202" s="392">
        <v>0</v>
      </c>
      <c r="F202" s="511">
        <v>4.5</v>
      </c>
      <c r="G202" s="254">
        <f t="shared" si="26"/>
        <v>0</v>
      </c>
      <c r="H202" s="184"/>
      <c r="I202" s="161" t="e">
        <f t="shared" si="25"/>
        <v>#VALUE!</v>
      </c>
    </row>
    <row r="203" spans="1:10" ht="12.75" hidden="1" customHeight="1">
      <c r="A203" s="200"/>
      <c r="B203" s="778" t="s">
        <v>41</v>
      </c>
      <c r="C203" s="778"/>
      <c r="D203" s="512" t="s">
        <v>2</v>
      </c>
      <c r="E203" s="392">
        <v>0</v>
      </c>
      <c r="F203" s="511">
        <v>25</v>
      </c>
      <c r="G203" s="254">
        <f t="shared" si="26"/>
        <v>0</v>
      </c>
      <c r="H203" s="184"/>
      <c r="I203" s="161" t="e">
        <f t="shared" si="25"/>
        <v>#VALUE!</v>
      </c>
    </row>
    <row r="204" spans="1:10" ht="13.5" customHeight="1">
      <c r="A204" s="199"/>
      <c r="B204" s="782" t="s">
        <v>3</v>
      </c>
      <c r="C204" s="782"/>
      <c r="D204" s="782"/>
      <c r="E204" s="782"/>
      <c r="F204" s="782"/>
      <c r="G204" s="206">
        <f>SUM(G178:G203)</f>
        <v>233.5</v>
      </c>
      <c r="H204" s="184"/>
      <c r="J204" s="161">
        <v>1814.2</v>
      </c>
    </row>
    <row r="205" spans="1:10" ht="13.5" customHeight="1">
      <c r="A205" s="199"/>
      <c r="B205" s="217"/>
      <c r="C205" s="217"/>
      <c r="D205" s="217"/>
      <c r="E205" s="217"/>
      <c r="F205" s="217"/>
      <c r="G205" s="195"/>
      <c r="H205" s="184"/>
    </row>
    <row r="206" spans="1:10" s="168" customFormat="1" ht="15">
      <c r="A206" s="339" t="s">
        <v>346</v>
      </c>
      <c r="B206" s="340"/>
      <c r="C206" s="336"/>
      <c r="D206" s="336"/>
      <c r="E206" s="336"/>
      <c r="F206" s="337"/>
      <c r="G206" s="337" t="s">
        <v>0</v>
      </c>
      <c r="H206" s="338">
        <f>H217+H208</f>
        <v>360</v>
      </c>
      <c r="I206" s="187"/>
    </row>
    <row r="207" spans="1:10" s="189" customFormat="1" ht="15">
      <c r="A207" s="212"/>
      <c r="B207" s="213"/>
      <c r="C207" s="190"/>
      <c r="D207" s="190"/>
      <c r="E207" s="190"/>
      <c r="F207" s="191"/>
      <c r="G207" s="191"/>
      <c r="H207" s="192"/>
      <c r="I207" s="262"/>
    </row>
    <row r="208" spans="1:10" s="189" customFormat="1" ht="15">
      <c r="A208" s="214">
        <v>1</v>
      </c>
      <c r="B208" s="198" t="s">
        <v>20</v>
      </c>
      <c r="C208" s="195"/>
      <c r="D208" s="195"/>
      <c r="E208" s="196"/>
      <c r="F208" s="196"/>
      <c r="G208" s="211" t="s">
        <v>0</v>
      </c>
      <c r="H208" s="181">
        <f>+G215</f>
        <v>0</v>
      </c>
      <c r="I208" s="262"/>
    </row>
    <row r="209" spans="1:11" s="189" customFormat="1">
      <c r="A209" s="197"/>
      <c r="B209" s="198"/>
      <c r="C209" s="195"/>
      <c r="D209" s="195"/>
      <c r="E209" s="196"/>
      <c r="F209" s="196"/>
      <c r="G209" s="195"/>
      <c r="H209" s="184"/>
      <c r="I209" s="262"/>
    </row>
    <row r="210" spans="1:11" s="189" customFormat="1">
      <c r="A210" s="200"/>
      <c r="B210" s="762" t="s">
        <v>34</v>
      </c>
      <c r="C210" s="764"/>
      <c r="D210" s="203" t="s">
        <v>44</v>
      </c>
      <c r="E210" s="203" t="s">
        <v>19</v>
      </c>
      <c r="F210" s="203" t="s">
        <v>5</v>
      </c>
      <c r="G210" s="203" t="s">
        <v>4</v>
      </c>
      <c r="H210" s="184"/>
      <c r="I210" s="262"/>
    </row>
    <row r="211" spans="1:11" s="189" customFormat="1">
      <c r="A211" s="200"/>
      <c r="B211" s="767" t="s">
        <v>928</v>
      </c>
      <c r="C211" s="768"/>
      <c r="D211" s="251" t="s">
        <v>9</v>
      </c>
      <c r="E211" s="251">
        <v>0</v>
      </c>
      <c r="F211" s="251">
        <v>2200</v>
      </c>
      <c r="G211" s="265">
        <f>E211*F211</f>
        <v>0</v>
      </c>
      <c r="H211" s="184"/>
      <c r="I211" s="262"/>
    </row>
    <row r="212" spans="1:11" ht="12.75" customHeight="1">
      <c r="A212" s="200"/>
      <c r="B212" s="767" t="s">
        <v>877</v>
      </c>
      <c r="C212" s="768"/>
      <c r="D212" s="251" t="s">
        <v>274</v>
      </c>
      <c r="E212" s="251">
        <v>0</v>
      </c>
      <c r="F212" s="251">
        <v>160</v>
      </c>
      <c r="G212" s="265">
        <f>E212*F212</f>
        <v>0</v>
      </c>
      <c r="H212" s="184"/>
    </row>
    <row r="213" spans="1:11" ht="12.75" customHeight="1">
      <c r="A213" s="200"/>
      <c r="B213" s="767" t="s">
        <v>904</v>
      </c>
      <c r="C213" s="768"/>
      <c r="D213" s="251" t="s">
        <v>274</v>
      </c>
      <c r="E213" s="251">
        <v>0</v>
      </c>
      <c r="F213" s="251">
        <v>400</v>
      </c>
      <c r="G213" s="265">
        <f>E213*F213</f>
        <v>0</v>
      </c>
      <c r="H213" s="184"/>
    </row>
    <row r="214" spans="1:11" s="189" customFormat="1">
      <c r="A214" s="200"/>
      <c r="B214" s="767" t="s">
        <v>929</v>
      </c>
      <c r="C214" s="768"/>
      <c r="D214" s="251" t="s">
        <v>9</v>
      </c>
      <c r="E214" s="251">
        <v>0</v>
      </c>
      <c r="F214" s="251">
        <v>1270</v>
      </c>
      <c r="G214" s="265">
        <f>E214*F214</f>
        <v>0</v>
      </c>
      <c r="H214" s="184"/>
      <c r="I214" s="262"/>
    </row>
    <row r="215" spans="1:11" s="189" customFormat="1">
      <c r="A215" s="199"/>
      <c r="B215" s="762" t="s">
        <v>3</v>
      </c>
      <c r="C215" s="763"/>
      <c r="D215" s="763"/>
      <c r="E215" s="763"/>
      <c r="F215" s="764"/>
      <c r="G215" s="206">
        <f>SUM(G211:G214)</f>
        <v>0</v>
      </c>
      <c r="H215" s="184"/>
      <c r="I215" s="262"/>
    </row>
    <row r="216" spans="1:11" s="189" customFormat="1" ht="15">
      <c r="A216" s="212"/>
      <c r="B216" s="213"/>
      <c r="C216" s="190"/>
      <c r="D216" s="190"/>
      <c r="E216" s="190"/>
      <c r="F216" s="191"/>
      <c r="G216" s="191"/>
      <c r="H216" s="192"/>
      <c r="I216" s="262"/>
    </row>
    <row r="217" spans="1:11" ht="14.85" customHeight="1">
      <c r="A217" s="214">
        <v>1</v>
      </c>
      <c r="B217" s="198" t="s">
        <v>42</v>
      </c>
      <c r="C217" s="195"/>
      <c r="D217" s="195"/>
      <c r="E217" s="196"/>
      <c r="F217" s="196"/>
      <c r="G217" s="211" t="s">
        <v>0</v>
      </c>
      <c r="H217" s="181">
        <f>+G222</f>
        <v>360</v>
      </c>
    </row>
    <row r="218" spans="1:11" ht="12.75" customHeight="1">
      <c r="A218" s="197"/>
      <c r="B218" s="198"/>
      <c r="C218" s="195"/>
      <c r="D218" s="195"/>
      <c r="E218" s="196"/>
      <c r="F218" s="196"/>
      <c r="G218" s="195"/>
      <c r="H218" s="184"/>
    </row>
    <row r="219" spans="1:11" ht="12.75" customHeight="1">
      <c r="A219" s="200"/>
      <c r="B219" s="202" t="s">
        <v>34</v>
      </c>
      <c r="C219" s="203" t="s">
        <v>44</v>
      </c>
      <c r="D219" s="203" t="s">
        <v>19</v>
      </c>
      <c r="E219" s="203" t="s">
        <v>33</v>
      </c>
      <c r="F219" s="203" t="s">
        <v>5</v>
      </c>
      <c r="G219" s="203" t="s">
        <v>4</v>
      </c>
      <c r="H219" s="184"/>
    </row>
    <row r="220" spans="1:11" ht="12.75" hidden="1" customHeight="1">
      <c r="A220" s="200"/>
      <c r="B220" s="255" t="s">
        <v>250</v>
      </c>
      <c r="C220" s="266" t="s">
        <v>240</v>
      </c>
      <c r="D220" s="266">
        <v>1</v>
      </c>
      <c r="E220" s="266">
        <v>0</v>
      </c>
      <c r="F220" s="266">
        <v>480</v>
      </c>
      <c r="G220" s="265">
        <f>+D220*E220*F220</f>
        <v>0</v>
      </c>
      <c r="H220" s="184"/>
    </row>
    <row r="221" spans="1:11" ht="12.75" customHeight="1">
      <c r="A221" s="200"/>
      <c r="B221" s="255" t="s">
        <v>97</v>
      </c>
      <c r="C221" s="266" t="s">
        <v>240</v>
      </c>
      <c r="D221" s="266">
        <v>1</v>
      </c>
      <c r="E221" s="266">
        <v>1</v>
      </c>
      <c r="F221" s="266">
        <v>360</v>
      </c>
      <c r="G221" s="265">
        <f>+D221*E221*F221</f>
        <v>360</v>
      </c>
      <c r="H221" s="184"/>
    </row>
    <row r="222" spans="1:11" ht="12.75" customHeight="1">
      <c r="A222" s="200"/>
      <c r="B222" s="782" t="s">
        <v>3</v>
      </c>
      <c r="C222" s="782"/>
      <c r="D222" s="782"/>
      <c r="E222" s="782"/>
      <c r="F222" s="782"/>
      <c r="G222" s="206">
        <f>SUM(G220:G221)</f>
        <v>360</v>
      </c>
      <c r="H222" s="184"/>
    </row>
    <row r="223" spans="1:11" ht="12.75" customHeight="1">
      <c r="A223" s="200"/>
      <c r="B223" s="217"/>
      <c r="C223" s="217"/>
      <c r="D223" s="217"/>
      <c r="E223" s="217"/>
      <c r="F223" s="217"/>
      <c r="G223" s="195"/>
      <c r="H223" s="184"/>
    </row>
    <row r="224" spans="1:11" ht="12.75" customHeight="1">
      <c r="A224" s="739" t="s">
        <v>52</v>
      </c>
      <c r="B224" s="739"/>
      <c r="C224" s="739"/>
      <c r="D224" s="739"/>
      <c r="E224" s="739"/>
      <c r="F224" s="739"/>
      <c r="G224" s="211" t="s">
        <v>0</v>
      </c>
      <c r="H224" s="181">
        <f>+H16</f>
        <v>67172.2</v>
      </c>
      <c r="J224" s="179">
        <f>+H206+H137+H36+H25</f>
        <v>67172.2</v>
      </c>
      <c r="K224" s="161">
        <f>CONSOLIDADO!G17</f>
        <v>2651196.91</v>
      </c>
    </row>
    <row r="225" spans="2:12" ht="12.75" customHeight="1">
      <c r="K225" s="161">
        <f>+(J224/K224)*100</f>
        <v>2.5336556385772186</v>
      </c>
      <c r="L225" s="577">
        <f>+K225/100</f>
        <v>2.5336556385772188E-2</v>
      </c>
    </row>
    <row r="226" spans="2:12" ht="12.75" customHeight="1">
      <c r="H226" s="222"/>
    </row>
    <row r="227" spans="2:12" ht="19.8" customHeight="1">
      <c r="H227" s="181">
        <v>14000000</v>
      </c>
    </row>
    <row r="228" spans="2:12" ht="12.75" customHeight="1">
      <c r="H228" s="181">
        <f>+H224/H227</f>
        <v>4.7980142857142853E-3</v>
      </c>
    </row>
    <row r="229" spans="2:12" ht="26.25" customHeight="1">
      <c r="H229" s="181"/>
    </row>
    <row r="230" spans="2:12" ht="12.75" customHeight="1">
      <c r="H230" s="181"/>
    </row>
    <row r="231" spans="2:12" ht="12.75" customHeight="1"/>
    <row r="232" spans="2:12" ht="12.75" customHeight="1"/>
    <row r="233" spans="2:12" ht="12.75" customHeight="1"/>
    <row r="234" spans="2:12" ht="12.75" customHeight="1"/>
    <row r="235" spans="2:12" s="183" customFormat="1" ht="12.75" customHeight="1">
      <c r="B235" s="159"/>
      <c r="C235" s="159"/>
      <c r="D235" s="159"/>
      <c r="E235" s="160"/>
      <c r="F235" s="160"/>
      <c r="G235" s="159"/>
      <c r="H235" s="159"/>
      <c r="I235" s="161"/>
      <c r="J235" s="161"/>
      <c r="K235" s="161"/>
    </row>
    <row r="236" spans="2:12" s="183" customFormat="1" ht="12.75" customHeight="1">
      <c r="B236" s="159"/>
      <c r="C236" s="159"/>
      <c r="D236" s="159"/>
      <c r="E236" s="160"/>
      <c r="F236" s="160"/>
      <c r="G236" s="159"/>
      <c r="H236" s="159"/>
      <c r="I236" s="161"/>
      <c r="J236" s="161"/>
      <c r="K236" s="161"/>
    </row>
    <row r="237" spans="2:12" s="183" customFormat="1" ht="12.75" customHeight="1">
      <c r="B237" s="159"/>
      <c r="C237" s="159"/>
      <c r="D237" s="159"/>
      <c r="E237" s="160"/>
      <c r="F237" s="160"/>
      <c r="G237" s="159"/>
      <c r="H237" s="159"/>
      <c r="I237" s="161"/>
      <c r="J237" s="161"/>
      <c r="K237" s="161"/>
    </row>
    <row r="238" spans="2:12" s="183" customFormat="1" ht="12.75" customHeight="1">
      <c r="B238" s="159"/>
      <c r="C238" s="159"/>
      <c r="D238" s="159"/>
      <c r="E238" s="160"/>
      <c r="F238" s="160"/>
      <c r="G238" s="159"/>
      <c r="H238" s="159"/>
      <c r="I238" s="161"/>
      <c r="J238" s="161"/>
      <c r="K238" s="161"/>
    </row>
    <row r="239" spans="2:12" s="183" customFormat="1" ht="12.75" customHeight="1">
      <c r="B239" s="159"/>
      <c r="C239" s="159"/>
      <c r="D239" s="159"/>
      <c r="E239" s="160"/>
      <c r="F239" s="160"/>
      <c r="G239" s="159"/>
      <c r="H239" s="159"/>
      <c r="I239" s="161"/>
      <c r="J239" s="161"/>
      <c r="K239" s="161"/>
    </row>
    <row r="240" spans="2:12" s="183" customFormat="1" ht="12.75" customHeight="1">
      <c r="B240" s="159"/>
      <c r="C240" s="159"/>
      <c r="D240" s="159"/>
      <c r="E240" s="160"/>
      <c r="F240" s="160"/>
      <c r="G240" s="159"/>
      <c r="H240" s="159"/>
      <c r="I240" s="161"/>
      <c r="J240" s="161"/>
      <c r="K240" s="161"/>
    </row>
    <row r="241" spans="1:11" s="183" customFormat="1" ht="12.75" customHeight="1">
      <c r="B241" s="159"/>
      <c r="C241" s="159"/>
      <c r="D241" s="159"/>
      <c r="E241" s="160"/>
      <c r="F241" s="160"/>
      <c r="G241" s="159"/>
      <c r="H241" s="159"/>
      <c r="I241" s="161"/>
      <c r="J241" s="161"/>
      <c r="K241" s="161"/>
    </row>
    <row r="242" spans="1:11" s="183" customFormat="1" ht="12.75" customHeight="1">
      <c r="B242" s="159"/>
      <c r="C242" s="159"/>
      <c r="D242" s="159"/>
      <c r="E242" s="160"/>
      <c r="F242" s="160"/>
      <c r="G242" s="159"/>
      <c r="H242" s="159"/>
      <c r="I242" s="161"/>
      <c r="J242" s="161"/>
      <c r="K242" s="161"/>
    </row>
    <row r="243" spans="1:11" s="183" customFormat="1" ht="12.75" customHeight="1">
      <c r="B243" s="159"/>
      <c r="C243" s="159"/>
      <c r="D243" s="159"/>
      <c r="E243" s="160"/>
      <c r="F243" s="160"/>
      <c r="G243" s="159"/>
      <c r="H243" s="159"/>
      <c r="I243" s="161"/>
      <c r="J243" s="161"/>
      <c r="K243" s="161"/>
    </row>
    <row r="244" spans="1:11" s="183" customFormat="1" ht="12.75" customHeight="1">
      <c r="B244" s="159"/>
      <c r="C244" s="159"/>
      <c r="D244" s="159"/>
      <c r="E244" s="160"/>
      <c r="F244" s="160"/>
      <c r="G244" s="159"/>
      <c r="H244" s="159"/>
      <c r="I244" s="161"/>
      <c r="J244" s="161"/>
      <c r="K244" s="161"/>
    </row>
    <row r="245" spans="1:11" s="183" customFormat="1" ht="12.75" customHeight="1">
      <c r="B245" s="159"/>
      <c r="C245" s="159"/>
      <c r="D245" s="159"/>
      <c r="E245" s="160"/>
      <c r="F245" s="160"/>
      <c r="G245" s="159"/>
      <c r="H245" s="159"/>
      <c r="I245" s="161"/>
      <c r="J245" s="161"/>
      <c r="K245" s="161"/>
    </row>
    <row r="246" spans="1:11" s="183" customFormat="1" ht="12.75" customHeight="1">
      <c r="B246" s="159"/>
      <c r="C246" s="159"/>
      <c r="D246" s="159"/>
      <c r="E246" s="160"/>
      <c r="F246" s="160"/>
      <c r="G246" s="159"/>
      <c r="H246" s="159"/>
      <c r="I246" s="161"/>
      <c r="J246" s="161"/>
      <c r="K246" s="161"/>
    </row>
    <row r="247" spans="1:11" s="183" customFormat="1" ht="18" customHeight="1">
      <c r="B247" s="159"/>
      <c r="C247" s="159"/>
      <c r="D247" s="159"/>
      <c r="E247" s="160"/>
      <c r="F247" s="160"/>
      <c r="G247" s="159"/>
      <c r="H247" s="159"/>
      <c r="I247" s="161"/>
      <c r="J247" s="161"/>
      <c r="K247" s="161"/>
    </row>
    <row r="248" spans="1:11" s="183" customFormat="1" ht="12.75" customHeight="1">
      <c r="B248" s="159"/>
      <c r="C248" s="159"/>
      <c r="D248" s="159"/>
      <c r="E248" s="160"/>
      <c r="F248" s="160"/>
      <c r="G248" s="159"/>
      <c r="H248" s="159"/>
      <c r="I248" s="161"/>
      <c r="J248" s="161"/>
      <c r="K248" s="161"/>
    </row>
    <row r="249" spans="1:11" s="183" customFormat="1" ht="12.75" customHeight="1">
      <c r="B249" s="159"/>
      <c r="C249" s="159"/>
      <c r="D249" s="159"/>
      <c r="E249" s="160"/>
      <c r="F249" s="160"/>
      <c r="G249" s="159"/>
      <c r="H249" s="159"/>
      <c r="I249" s="161"/>
      <c r="J249" s="161"/>
      <c r="K249" s="161"/>
    </row>
    <row r="250" spans="1:11" s="183" customFormat="1" ht="12.75" customHeight="1">
      <c r="B250" s="159"/>
      <c r="C250" s="159"/>
      <c r="D250" s="159"/>
      <c r="E250" s="160"/>
      <c r="F250" s="160"/>
      <c r="G250" s="159"/>
      <c r="H250" s="159"/>
      <c r="I250" s="161"/>
      <c r="J250" s="161"/>
      <c r="K250" s="161"/>
    </row>
    <row r="251" spans="1:11" ht="12.75" customHeight="1"/>
    <row r="252" spans="1:11" ht="12.75" customHeight="1"/>
    <row r="253" spans="1:11" s="267" customFormat="1" ht="18" customHeight="1">
      <c r="A253" s="183"/>
      <c r="B253" s="159"/>
      <c r="C253" s="159"/>
      <c r="D253" s="159"/>
      <c r="E253" s="160"/>
      <c r="F253" s="160"/>
      <c r="G253" s="159"/>
      <c r="H253" s="159"/>
    </row>
  </sheetData>
  <mergeCells count="68">
    <mergeCell ref="B34:F34"/>
    <mergeCell ref="B214:C214"/>
    <mergeCell ref="B212:C212"/>
    <mergeCell ref="B213:C213"/>
    <mergeCell ref="B210:C210"/>
    <mergeCell ref="B211:C211"/>
    <mergeCell ref="B194:C194"/>
    <mergeCell ref="B195:C195"/>
    <mergeCell ref="B196:C196"/>
    <mergeCell ref="B197:C197"/>
    <mergeCell ref="B191:C191"/>
    <mergeCell ref="B192:C192"/>
    <mergeCell ref="B183:C183"/>
    <mergeCell ref="B184:C184"/>
    <mergeCell ref="B185:C185"/>
    <mergeCell ref="B186:C186"/>
    <mergeCell ref="B215:F215"/>
    <mergeCell ref="B166:C166"/>
    <mergeCell ref="B167:C167"/>
    <mergeCell ref="B168:C168"/>
    <mergeCell ref="B169:C169"/>
    <mergeCell ref="B170:C170"/>
    <mergeCell ref="B199:C199"/>
    <mergeCell ref="B198:C198"/>
    <mergeCell ref="B187:C187"/>
    <mergeCell ref="B188:C188"/>
    <mergeCell ref="B189:C189"/>
    <mergeCell ref="B200:C200"/>
    <mergeCell ref="B201:C201"/>
    <mergeCell ref="B202:C202"/>
    <mergeCell ref="B203:C203"/>
    <mergeCell ref="B193:C193"/>
    <mergeCell ref="A2:H2"/>
    <mergeCell ref="C10:G10"/>
    <mergeCell ref="B16:G16"/>
    <mergeCell ref="A22:H22"/>
    <mergeCell ref="A23:H23"/>
    <mergeCell ref="C4:H4"/>
    <mergeCell ref="B53:F53"/>
    <mergeCell ref="B72:F72"/>
    <mergeCell ref="B86:F86"/>
    <mergeCell ref="B148:F148"/>
    <mergeCell ref="B154:C154"/>
    <mergeCell ref="B103:F103"/>
    <mergeCell ref="B118:F118"/>
    <mergeCell ref="B135:F135"/>
    <mergeCell ref="B155:C155"/>
    <mergeCell ref="B143:C143"/>
    <mergeCell ref="B144:C144"/>
    <mergeCell ref="B145:C145"/>
    <mergeCell ref="B146:C146"/>
    <mergeCell ref="B147:C147"/>
    <mergeCell ref="B204:F204"/>
    <mergeCell ref="B222:F222"/>
    <mergeCell ref="A224:F224"/>
    <mergeCell ref="B156:C156"/>
    <mergeCell ref="B157:F157"/>
    <mergeCell ref="B163:C163"/>
    <mergeCell ref="B164:C164"/>
    <mergeCell ref="B165:C165"/>
    <mergeCell ref="B182:C182"/>
    <mergeCell ref="B171:F171"/>
    <mergeCell ref="B177:C177"/>
    <mergeCell ref="B178:C178"/>
    <mergeCell ref="B179:C179"/>
    <mergeCell ref="B180:C180"/>
    <mergeCell ref="B181:C181"/>
    <mergeCell ref="B190:C190"/>
  </mergeCells>
  <printOptions horizontalCentered="1"/>
  <pageMargins left="0.74" right="0.56000000000000005" top="1.7716535433070868" bottom="0.98425196850393704" header="0" footer="0"/>
  <pageSetup paperSize="9" scale="68" fitToHeight="0" orientation="portrait" r:id="rId1"/>
  <headerFooter alignWithMargins="0">
    <oddHeader>&amp;C&amp;G</oddHeader>
  </headerFooter>
  <rowBreaks count="3" manualBreakCount="3">
    <brk id="21" max="7" man="1"/>
    <brk id="87" max="7" man="1"/>
    <brk id="158" max="7" man="1"/>
  </rowBreaks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789" t="s">
        <v>252</v>
      </c>
      <c r="B3" s="789"/>
      <c r="C3" s="789"/>
      <c r="D3" s="789"/>
      <c r="E3" s="789"/>
      <c r="F3" s="789"/>
      <c r="G3" s="789"/>
      <c r="H3" s="789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78</v>
      </c>
      <c r="C10" s="791" t="e">
        <f>#REF!</f>
        <v>#REF!</v>
      </c>
      <c r="D10" s="791"/>
      <c r="E10" s="791"/>
      <c r="F10" s="791"/>
      <c r="G10" s="791"/>
      <c r="H10" s="791"/>
    </row>
    <row r="11" spans="1:8" ht="18" customHeight="1">
      <c r="B11" s="164"/>
      <c r="C11" s="791"/>
      <c r="D11" s="791"/>
      <c r="E11" s="791"/>
      <c r="F11" s="791"/>
      <c r="G11" s="791"/>
      <c r="H11" s="791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332" t="s">
        <v>23</v>
      </c>
      <c r="C13" s="799" t="s">
        <v>24</v>
      </c>
      <c r="D13" s="799"/>
      <c r="E13" s="799"/>
      <c r="F13" s="799"/>
      <c r="G13" s="799"/>
      <c r="H13" s="333" t="s">
        <v>164</v>
      </c>
    </row>
    <row r="14" spans="1:8" s="168" customFormat="1" ht="20.25" customHeight="1">
      <c r="A14" s="167"/>
      <c r="B14" s="380" t="s">
        <v>264</v>
      </c>
      <c r="C14" s="792" t="s">
        <v>105</v>
      </c>
      <c r="D14" s="792"/>
      <c r="E14" s="792"/>
      <c r="F14" s="792"/>
      <c r="G14" s="792"/>
      <c r="H14" s="381">
        <f>+H28</f>
        <v>1057641.3020833335</v>
      </c>
    </row>
    <row r="15" spans="1:8" s="168" customFormat="1" ht="20.25" customHeight="1">
      <c r="A15" s="167"/>
      <c r="B15" s="380" t="s">
        <v>265</v>
      </c>
      <c r="C15" s="792" t="s">
        <v>106</v>
      </c>
      <c r="D15" s="792"/>
      <c r="E15" s="792"/>
      <c r="F15" s="792"/>
      <c r="G15" s="792"/>
      <c r="H15" s="382">
        <f>+H154</f>
        <v>153540.6</v>
      </c>
    </row>
    <row r="16" spans="1:8" s="168" customFormat="1" ht="20.25" customHeight="1">
      <c r="A16" s="167"/>
      <c r="B16" s="380" t="s">
        <v>266</v>
      </c>
      <c r="C16" s="792" t="s">
        <v>107</v>
      </c>
      <c r="D16" s="792"/>
      <c r="E16" s="792"/>
      <c r="F16" s="792"/>
      <c r="G16" s="792"/>
      <c r="H16" s="382">
        <f>+H239</f>
        <v>155250</v>
      </c>
    </row>
    <row r="17" spans="1:11" s="168" customFormat="1" ht="20.25" customHeight="1">
      <c r="A17" s="167"/>
      <c r="B17" s="380" t="s">
        <v>267</v>
      </c>
      <c r="C17" s="792" t="s">
        <v>108</v>
      </c>
      <c r="D17" s="792"/>
      <c r="E17" s="792"/>
      <c r="F17" s="792"/>
      <c r="G17" s="792"/>
      <c r="H17" s="382">
        <v>0</v>
      </c>
    </row>
    <row r="18" spans="1:11" s="168" customFormat="1" ht="20.25" customHeight="1" thickBot="1">
      <c r="A18" s="167"/>
      <c r="B18" s="772" t="s">
        <v>52</v>
      </c>
      <c r="C18" s="800"/>
      <c r="D18" s="800"/>
      <c r="E18" s="800"/>
      <c r="F18" s="800"/>
      <c r="G18" s="800"/>
      <c r="H18" s="177">
        <f>SUM(H14:H17)</f>
        <v>1366431.9020833336</v>
      </c>
      <c r="I18" s="178"/>
      <c r="J18" s="179"/>
      <c r="K18" s="178"/>
    </row>
    <row r="19" spans="1:11" ht="18" customHeight="1">
      <c r="B19" s="180"/>
      <c r="C19" s="180"/>
      <c r="D19" s="180"/>
      <c r="E19" s="180"/>
      <c r="F19" s="180"/>
      <c r="G19" s="181"/>
      <c r="H19" s="162"/>
    </row>
    <row r="20" spans="1:11" ht="18" customHeight="1">
      <c r="B20" s="180"/>
      <c r="C20" s="180"/>
      <c r="D20" s="180"/>
      <c r="E20" s="180"/>
      <c r="F20" s="180"/>
      <c r="G20" s="181"/>
      <c r="H20" s="162"/>
    </row>
    <row r="21" spans="1:11" ht="18" customHeight="1">
      <c r="B21" s="180"/>
      <c r="C21" s="180"/>
      <c r="D21" s="180"/>
      <c r="E21" s="180"/>
      <c r="F21" s="180"/>
      <c r="G21" s="181"/>
      <c r="H21" s="162"/>
    </row>
    <row r="22" spans="1:11" ht="18" customHeight="1">
      <c r="B22" s="180"/>
      <c r="C22" s="180"/>
      <c r="D22" s="180"/>
      <c r="E22" s="180"/>
      <c r="F22" s="180"/>
      <c r="G22" s="181"/>
      <c r="H22" s="162"/>
    </row>
    <row r="23" spans="1:11" ht="27" customHeight="1">
      <c r="A23" s="804" t="s">
        <v>28</v>
      </c>
      <c r="B23" s="805"/>
      <c r="C23" s="805"/>
      <c r="D23" s="805"/>
      <c r="E23" s="805"/>
      <c r="F23" s="805"/>
      <c r="G23" s="805"/>
      <c r="H23" s="805"/>
    </row>
    <row r="24" spans="1:11" ht="12" customHeight="1">
      <c r="A24" s="297"/>
      <c r="B24" s="298"/>
      <c r="C24" s="299"/>
      <c r="D24" s="299"/>
      <c r="E24" s="298"/>
      <c r="F24" s="300"/>
      <c r="G24" s="298"/>
      <c r="H24" s="298"/>
    </row>
    <row r="25" spans="1:11" ht="27" customHeight="1">
      <c r="A25" s="804" t="s">
        <v>50</v>
      </c>
      <c r="B25" s="804"/>
      <c r="C25" s="804"/>
      <c r="D25" s="804"/>
      <c r="E25" s="804"/>
      <c r="F25" s="804"/>
      <c r="G25" s="804"/>
      <c r="H25" s="804"/>
    </row>
    <row r="26" spans="1:11" ht="20.25" customHeight="1">
      <c r="A26" s="301"/>
      <c r="B26" s="301"/>
      <c r="C26" s="301"/>
      <c r="D26" s="301"/>
      <c r="E26" s="301"/>
      <c r="F26" s="301"/>
      <c r="G26" s="301"/>
      <c r="H26" s="301"/>
    </row>
    <row r="27" spans="1:11" ht="12.75" customHeight="1">
      <c r="A27" s="302"/>
      <c r="B27" s="302"/>
      <c r="C27" s="303"/>
      <c r="D27" s="303"/>
      <c r="E27" s="304"/>
      <c r="F27" s="305"/>
      <c r="G27" s="302"/>
      <c r="H27" s="302"/>
    </row>
    <row r="28" spans="1:11" s="168" customFormat="1" ht="15">
      <c r="A28" s="334" t="s">
        <v>270</v>
      </c>
      <c r="B28" s="335"/>
      <c r="C28" s="336"/>
      <c r="D28" s="336"/>
      <c r="E28" s="336"/>
      <c r="F28" s="337"/>
      <c r="G28" s="337" t="s">
        <v>0</v>
      </c>
      <c r="H28" s="338">
        <f>+H30+H52+H92+H132</f>
        <v>1057641.3020833335</v>
      </c>
      <c r="I28" s="187"/>
    </row>
    <row r="29" spans="1:11" s="168" customFormat="1" ht="15">
      <c r="A29" s="188"/>
      <c r="B29" s="189"/>
      <c r="C29" s="190"/>
      <c r="D29" s="190"/>
      <c r="E29" s="190"/>
      <c r="F29" s="191"/>
      <c r="G29" s="191"/>
      <c r="H29" s="192"/>
      <c r="I29" s="187"/>
      <c r="J29" s="178"/>
    </row>
    <row r="30" spans="1:11" ht="18" customHeight="1">
      <c r="A30" s="349">
        <v>1</v>
      </c>
      <c r="B30" s="350" t="s">
        <v>11</v>
      </c>
      <c r="C30" s="351"/>
      <c r="D30" s="351"/>
      <c r="E30" s="351"/>
      <c r="F30" s="352"/>
      <c r="G30" s="353" t="s">
        <v>0</v>
      </c>
      <c r="H30" s="354">
        <f>+H32</f>
        <v>821250</v>
      </c>
      <c r="J30" s="306"/>
    </row>
    <row r="31" spans="1:11" ht="12.75" customHeight="1">
      <c r="A31" s="193"/>
      <c r="B31" s="194"/>
      <c r="C31" s="195"/>
      <c r="D31" s="195"/>
      <c r="E31" s="195"/>
      <c r="F31" s="196"/>
      <c r="G31" s="195"/>
      <c r="H31" s="195"/>
    </row>
    <row r="32" spans="1:11" ht="12.75" customHeight="1">
      <c r="A32" s="197">
        <v>1.01</v>
      </c>
      <c r="B32" s="198" t="s">
        <v>13</v>
      </c>
      <c r="C32" s="195"/>
      <c r="D32" s="195"/>
      <c r="E32" s="195"/>
      <c r="F32" s="196"/>
      <c r="G32" s="242" t="s">
        <v>0</v>
      </c>
      <c r="H32" s="243">
        <f>+G49</f>
        <v>821250</v>
      </c>
    </row>
    <row r="33" spans="1:10" ht="12.75" customHeight="1">
      <c r="A33" s="199"/>
      <c r="B33" s="184"/>
      <c r="C33" s="195"/>
      <c r="D33" s="195"/>
      <c r="E33" s="195"/>
      <c r="F33" s="196"/>
      <c r="G33" s="195"/>
      <c r="H33" s="195"/>
    </row>
    <row r="34" spans="1:10" ht="12.75" customHeight="1">
      <c r="A34" s="200"/>
      <c r="B34" s="198" t="s">
        <v>30</v>
      </c>
      <c r="C34" s="184"/>
      <c r="D34" s="184"/>
      <c r="E34" s="184"/>
      <c r="F34" s="201"/>
      <c r="G34" s="184"/>
      <c r="H34" s="195"/>
    </row>
    <row r="35" spans="1:10" ht="12.75" customHeight="1">
      <c r="A35" s="200"/>
      <c r="B35" s="198"/>
      <c r="C35" s="184"/>
      <c r="D35" s="184"/>
      <c r="E35" s="184"/>
      <c r="F35" s="201"/>
      <c r="G35" s="184"/>
      <c r="H35" s="195"/>
    </row>
    <row r="36" spans="1:10" ht="12.75" customHeight="1">
      <c r="A36" s="199"/>
      <c r="B36" s="202" t="s">
        <v>31</v>
      </c>
      <c r="C36" s="203" t="s">
        <v>32</v>
      </c>
      <c r="D36" s="203" t="s">
        <v>292</v>
      </c>
      <c r="E36" s="203" t="s">
        <v>33</v>
      </c>
      <c r="F36" s="203" t="s">
        <v>14</v>
      </c>
      <c r="G36" s="203" t="s">
        <v>4</v>
      </c>
      <c r="H36" s="245" t="s">
        <v>244</v>
      </c>
      <c r="J36" s="307"/>
    </row>
    <row r="37" spans="1:10" ht="12.75" customHeight="1">
      <c r="A37" s="200"/>
      <c r="B37" s="204" t="s">
        <v>279</v>
      </c>
      <c r="C37" s="205">
        <v>1</v>
      </c>
      <c r="D37" s="205">
        <v>0.25</v>
      </c>
      <c r="E37" s="205">
        <v>25</v>
      </c>
      <c r="F37" s="205">
        <v>5000</v>
      </c>
      <c r="G37" s="245">
        <f>+C37*D37*E37*F37</f>
        <v>31250</v>
      </c>
      <c r="H37" s="801" t="s">
        <v>245</v>
      </c>
    </row>
    <row r="38" spans="1:10" ht="12.75" customHeight="1">
      <c r="A38" s="200"/>
      <c r="B38" s="204" t="s">
        <v>280</v>
      </c>
      <c r="C38" s="205">
        <v>1</v>
      </c>
      <c r="D38" s="205">
        <v>1</v>
      </c>
      <c r="E38" s="205">
        <v>25</v>
      </c>
      <c r="F38" s="205">
        <v>4500</v>
      </c>
      <c r="G38" s="245">
        <f t="shared" ref="G38:G48" si="0">+C38*D38*E38*F38</f>
        <v>112500</v>
      </c>
      <c r="H38" s="802"/>
    </row>
    <row r="39" spans="1:10" ht="12.75" customHeight="1">
      <c r="A39" s="200"/>
      <c r="B39" s="204" t="s">
        <v>285</v>
      </c>
      <c r="C39" s="205">
        <v>1</v>
      </c>
      <c r="D39" s="205">
        <v>0.5</v>
      </c>
      <c r="E39" s="205">
        <v>25</v>
      </c>
      <c r="F39" s="205">
        <v>5000</v>
      </c>
      <c r="G39" s="245">
        <f t="shared" si="0"/>
        <v>62500</v>
      </c>
      <c r="H39" s="802"/>
    </row>
    <row r="40" spans="1:10" ht="12.75" customHeight="1">
      <c r="A40" s="200"/>
      <c r="B40" s="204" t="s">
        <v>308</v>
      </c>
      <c r="C40" s="205">
        <v>1</v>
      </c>
      <c r="D40" s="205">
        <v>0.5</v>
      </c>
      <c r="E40" s="205">
        <v>25</v>
      </c>
      <c r="F40" s="205">
        <v>5000</v>
      </c>
      <c r="G40" s="245">
        <f t="shared" si="0"/>
        <v>62500</v>
      </c>
      <c r="H40" s="802"/>
    </row>
    <row r="41" spans="1:10" ht="12.75" customHeight="1">
      <c r="A41" s="200"/>
      <c r="B41" s="204" t="s">
        <v>286</v>
      </c>
      <c r="C41" s="205">
        <v>1</v>
      </c>
      <c r="D41" s="205">
        <v>0.5</v>
      </c>
      <c r="E41" s="205">
        <v>25</v>
      </c>
      <c r="F41" s="205">
        <v>5000</v>
      </c>
      <c r="G41" s="245">
        <f t="shared" si="0"/>
        <v>62500</v>
      </c>
      <c r="H41" s="802"/>
    </row>
    <row r="42" spans="1:10" ht="12.75" customHeight="1">
      <c r="A42" s="200"/>
      <c r="B42" s="204" t="s">
        <v>287</v>
      </c>
      <c r="C42" s="205">
        <v>1</v>
      </c>
      <c r="D42" s="205">
        <v>0.3</v>
      </c>
      <c r="E42" s="205">
        <v>25</v>
      </c>
      <c r="F42" s="205">
        <v>5000</v>
      </c>
      <c r="G42" s="245">
        <f t="shared" si="0"/>
        <v>37500</v>
      </c>
      <c r="H42" s="802"/>
    </row>
    <row r="43" spans="1:10" ht="12.75" customHeight="1">
      <c r="A43" s="200"/>
      <c r="B43" s="204" t="s">
        <v>288</v>
      </c>
      <c r="C43" s="205">
        <v>1</v>
      </c>
      <c r="D43" s="205">
        <v>0.3</v>
      </c>
      <c r="E43" s="205">
        <v>25</v>
      </c>
      <c r="F43" s="205">
        <v>5000</v>
      </c>
      <c r="G43" s="245">
        <f t="shared" si="0"/>
        <v>37500</v>
      </c>
      <c r="H43" s="802"/>
    </row>
    <row r="44" spans="1:10" ht="12.75" customHeight="1">
      <c r="A44" s="200"/>
      <c r="B44" s="204" t="s">
        <v>289</v>
      </c>
      <c r="C44" s="205">
        <v>1</v>
      </c>
      <c r="D44" s="205">
        <v>1</v>
      </c>
      <c r="E44" s="205">
        <v>25</v>
      </c>
      <c r="F44" s="205">
        <v>5000</v>
      </c>
      <c r="G44" s="245">
        <f t="shared" si="0"/>
        <v>125000</v>
      </c>
      <c r="H44" s="802"/>
    </row>
    <row r="45" spans="1:10" ht="12.75" customHeight="1">
      <c r="A45" s="200"/>
      <c r="B45" s="204" t="s">
        <v>290</v>
      </c>
      <c r="C45" s="205">
        <v>1</v>
      </c>
      <c r="D45" s="205">
        <v>0.5</v>
      </c>
      <c r="E45" s="205">
        <v>25</v>
      </c>
      <c r="F45" s="205">
        <v>5000</v>
      </c>
      <c r="G45" s="245">
        <f t="shared" si="0"/>
        <v>62500</v>
      </c>
      <c r="H45" s="802"/>
    </row>
    <row r="46" spans="1:10" ht="12.75" customHeight="1">
      <c r="A46" s="200"/>
      <c r="B46" s="204" t="s">
        <v>291</v>
      </c>
      <c r="C46" s="205">
        <v>1</v>
      </c>
      <c r="D46" s="205">
        <v>1</v>
      </c>
      <c r="E46" s="205">
        <v>25</v>
      </c>
      <c r="F46" s="205">
        <v>5000</v>
      </c>
      <c r="G46" s="245">
        <f t="shared" si="0"/>
        <v>125000</v>
      </c>
      <c r="H46" s="802"/>
    </row>
    <row r="47" spans="1:10" ht="12.75" customHeight="1">
      <c r="A47" s="200"/>
      <c r="B47" s="204" t="s">
        <v>239</v>
      </c>
      <c r="C47" s="205">
        <v>1</v>
      </c>
      <c r="D47" s="205">
        <v>1</v>
      </c>
      <c r="E47" s="205">
        <v>25</v>
      </c>
      <c r="F47" s="205">
        <v>2600</v>
      </c>
      <c r="G47" s="245">
        <f t="shared" si="0"/>
        <v>65000</v>
      </c>
      <c r="H47" s="802"/>
    </row>
    <row r="48" spans="1:10" ht="12.75" customHeight="1">
      <c r="A48" s="200"/>
      <c r="B48" s="204" t="s">
        <v>281</v>
      </c>
      <c r="C48" s="205">
        <v>1</v>
      </c>
      <c r="D48" s="205">
        <v>0.5</v>
      </c>
      <c r="E48" s="205">
        <v>25</v>
      </c>
      <c r="F48" s="205">
        <v>3000</v>
      </c>
      <c r="G48" s="245">
        <f t="shared" si="0"/>
        <v>37500</v>
      </c>
      <c r="H48" s="803"/>
    </row>
    <row r="49" spans="1:9" ht="12.75" customHeight="1">
      <c r="A49" s="183"/>
      <c r="B49" s="774" t="s">
        <v>3</v>
      </c>
      <c r="C49" s="774"/>
      <c r="D49" s="774"/>
      <c r="E49" s="774"/>
      <c r="F49" s="774"/>
      <c r="G49" s="206">
        <f>SUM(G37:G48)</f>
        <v>821250</v>
      </c>
      <c r="H49" s="184"/>
    </row>
    <row r="50" spans="1:9" ht="12.75" customHeight="1">
      <c r="A50" s="200"/>
      <c r="B50" s="195"/>
      <c r="C50" s="195"/>
      <c r="D50" s="195"/>
      <c r="E50" s="195"/>
      <c r="F50" s="196"/>
      <c r="G50" s="195" t="s">
        <v>165</v>
      </c>
      <c r="H50" s="195"/>
    </row>
    <row r="51" spans="1:9" ht="15.75" customHeight="1">
      <c r="A51" s="200"/>
      <c r="B51" s="195"/>
      <c r="C51" s="195"/>
      <c r="D51" s="195"/>
      <c r="E51" s="195"/>
      <c r="F51" s="196"/>
      <c r="G51" s="195"/>
      <c r="H51" s="195"/>
    </row>
    <row r="52" spans="1:9" ht="18" customHeight="1">
      <c r="A52" s="355">
        <v>2</v>
      </c>
      <c r="B52" s="350" t="s">
        <v>16</v>
      </c>
      <c r="C52" s="351"/>
      <c r="D52" s="351"/>
      <c r="E52" s="351"/>
      <c r="F52" s="352"/>
      <c r="G52" s="353" t="s">
        <v>0</v>
      </c>
      <c r="H52" s="354">
        <f>+H54+H73</f>
        <v>90328.802083333328</v>
      </c>
    </row>
    <row r="53" spans="1:9" ht="12.75" customHeight="1">
      <c r="A53" s="193"/>
      <c r="B53" s="194"/>
      <c r="C53" s="195"/>
      <c r="D53" s="195"/>
      <c r="E53" s="195"/>
      <c r="F53" s="196"/>
      <c r="G53" s="195"/>
      <c r="H53" s="195"/>
      <c r="I53" s="179"/>
    </row>
    <row r="54" spans="1:9" ht="12.75" customHeight="1">
      <c r="A54" s="197">
        <v>2.0099999999999998</v>
      </c>
      <c r="B54" s="198" t="s">
        <v>101</v>
      </c>
      <c r="C54" s="195"/>
      <c r="D54" s="195"/>
      <c r="E54" s="195"/>
      <c r="F54" s="196"/>
      <c r="G54" s="242" t="s">
        <v>0</v>
      </c>
      <c r="H54" s="243">
        <f>+G71</f>
        <v>77161.875</v>
      </c>
    </row>
    <row r="55" spans="1:9" ht="12.75" customHeight="1">
      <c r="A55" s="197"/>
      <c r="B55" s="198"/>
      <c r="C55" s="195"/>
      <c r="D55" s="195"/>
      <c r="E55" s="195"/>
      <c r="F55" s="196"/>
      <c r="G55" s="195"/>
      <c r="H55" s="195"/>
    </row>
    <row r="56" spans="1:9" ht="12.75" customHeight="1">
      <c r="A56" s="199"/>
      <c r="B56" s="198" t="s">
        <v>30</v>
      </c>
      <c r="C56" s="184"/>
      <c r="D56" s="184"/>
      <c r="E56" s="184"/>
      <c r="F56" s="201"/>
      <c r="G56" s="195"/>
      <c r="H56" s="195"/>
    </row>
    <row r="57" spans="1:9" ht="12.75" customHeight="1">
      <c r="A57" s="199"/>
      <c r="B57" s="198"/>
      <c r="C57" s="184"/>
      <c r="D57" s="184"/>
      <c r="E57" s="184"/>
      <c r="F57" s="201"/>
      <c r="G57" s="195"/>
      <c r="H57" s="195"/>
    </row>
    <row r="58" spans="1:9" ht="12.75" customHeight="1">
      <c r="A58" s="200"/>
      <c r="B58" s="202" t="s">
        <v>31</v>
      </c>
      <c r="C58" s="203" t="s">
        <v>32</v>
      </c>
      <c r="D58" s="203" t="s">
        <v>292</v>
      </c>
      <c r="E58" s="203" t="s">
        <v>33</v>
      </c>
      <c r="F58" s="203" t="s">
        <v>14</v>
      </c>
      <c r="G58" s="203" t="s">
        <v>4</v>
      </c>
      <c r="H58" s="195"/>
    </row>
    <row r="59" spans="1:9" ht="12.75" customHeight="1">
      <c r="A59" s="200"/>
      <c r="B59" s="204" t="str">
        <f t="shared" ref="B59:E64" si="1">+B37</f>
        <v>COORDINADOR DE SUPERVISION</v>
      </c>
      <c r="C59" s="205">
        <f t="shared" si="1"/>
        <v>1</v>
      </c>
      <c r="D59" s="205">
        <f t="shared" si="1"/>
        <v>0.25</v>
      </c>
      <c r="E59" s="205">
        <f t="shared" si="1"/>
        <v>25</v>
      </c>
      <c r="F59" s="205">
        <f>+(F37+F118)*0.09</f>
        <v>487.5</v>
      </c>
      <c r="G59" s="245">
        <f>+C59*D59*E59*F59</f>
        <v>3046.875</v>
      </c>
      <c r="H59" s="195"/>
    </row>
    <row r="60" spans="1:9" ht="12.75" customHeight="1">
      <c r="A60" s="200"/>
      <c r="B60" s="204" t="str">
        <f t="shared" si="1"/>
        <v>SUPERVISOR GENERAL DE OBRA</v>
      </c>
      <c r="C60" s="205">
        <f t="shared" si="1"/>
        <v>1</v>
      </c>
      <c r="D60" s="205">
        <f t="shared" si="1"/>
        <v>1</v>
      </c>
      <c r="E60" s="205">
        <f t="shared" si="1"/>
        <v>25</v>
      </c>
      <c r="F60" s="205">
        <f>+(F38+F124)*0.09</f>
        <v>442.5</v>
      </c>
      <c r="G60" s="245">
        <f t="shared" ref="G60:G70" si="2">+C60*D60*E60*F60</f>
        <v>11062.5</v>
      </c>
      <c r="H60" s="195"/>
    </row>
    <row r="61" spans="1:9" ht="12.75" customHeight="1">
      <c r="A61" s="200"/>
      <c r="B61" s="204" t="str">
        <f t="shared" si="1"/>
        <v>ESPECIALISTA DE ESTRUCTURAS</v>
      </c>
      <c r="C61" s="205">
        <f t="shared" si="1"/>
        <v>1</v>
      </c>
      <c r="D61" s="205">
        <f t="shared" si="1"/>
        <v>0.5</v>
      </c>
      <c r="E61" s="205">
        <f t="shared" si="1"/>
        <v>25</v>
      </c>
      <c r="F61" s="205">
        <f>+(F39+F128)*0.09</f>
        <v>469.5</v>
      </c>
      <c r="G61" s="245">
        <f t="shared" si="2"/>
        <v>5868.75</v>
      </c>
      <c r="H61" s="195"/>
    </row>
    <row r="62" spans="1:9" ht="12.75" customHeight="1">
      <c r="A62" s="200"/>
      <c r="B62" s="204" t="str">
        <f t="shared" si="1"/>
        <v>ESPECIALISTA GEOTECNISTA</v>
      </c>
      <c r="C62" s="205">
        <f t="shared" si="1"/>
        <v>1</v>
      </c>
      <c r="D62" s="205">
        <f t="shared" si="1"/>
        <v>0.5</v>
      </c>
      <c r="E62" s="205">
        <f t="shared" si="1"/>
        <v>25</v>
      </c>
      <c r="F62" s="205">
        <f>+(F40+F129)*0.09</f>
        <v>472.5</v>
      </c>
      <c r="G62" s="245">
        <f>+C62*D62*E62*F62</f>
        <v>5906.25</v>
      </c>
      <c r="H62" s="195"/>
    </row>
    <row r="63" spans="1:9" ht="12.75" customHeight="1">
      <c r="A63" s="200"/>
      <c r="B63" s="204" t="str">
        <f t="shared" si="1"/>
        <v>ESPECIALISTA DE ARQUITECTURA</v>
      </c>
      <c r="C63" s="205">
        <f t="shared" si="1"/>
        <v>1</v>
      </c>
      <c r="D63" s="205">
        <f t="shared" si="1"/>
        <v>0.5</v>
      </c>
      <c r="E63" s="205">
        <f t="shared" si="1"/>
        <v>25</v>
      </c>
      <c r="F63" s="205">
        <f>+(F41+F129)*0.09</f>
        <v>472.5</v>
      </c>
      <c r="G63" s="245">
        <f t="shared" si="2"/>
        <v>5906.25</v>
      </c>
      <c r="H63" s="195"/>
    </row>
    <row r="64" spans="1:9" ht="12.75" customHeight="1">
      <c r="A64" s="200"/>
      <c r="B64" s="204" t="str">
        <f t="shared" si="1"/>
        <v>ESPECIALISTA EN INST. SANITARIAS</v>
      </c>
      <c r="C64" s="205">
        <f t="shared" si="1"/>
        <v>1</v>
      </c>
      <c r="D64" s="205">
        <f t="shared" si="1"/>
        <v>0.3</v>
      </c>
      <c r="E64" s="205">
        <f t="shared" si="1"/>
        <v>25</v>
      </c>
      <c r="F64" s="205">
        <f>+(F42+F130)*0.09</f>
        <v>450</v>
      </c>
      <c r="G64" s="245">
        <f t="shared" si="2"/>
        <v>3375</v>
      </c>
      <c r="H64" s="195"/>
    </row>
    <row r="65" spans="1:8" ht="12.75" customHeight="1">
      <c r="A65" s="200"/>
      <c r="B65" s="204" t="str">
        <f t="shared" ref="B65:B70" si="3">+B43</f>
        <v>ESPECIALISTA EN INST. ELECTRICAS</v>
      </c>
      <c r="C65" s="205">
        <f>+C39</f>
        <v>1</v>
      </c>
      <c r="D65" s="205">
        <f t="shared" ref="D65:E70" si="4">+D43</f>
        <v>0.3</v>
      </c>
      <c r="E65" s="205">
        <f t="shared" si="4"/>
        <v>25</v>
      </c>
      <c r="F65" s="205">
        <f>+(F39+F128)*0.09</f>
        <v>469.5</v>
      </c>
      <c r="G65" s="245">
        <f t="shared" si="2"/>
        <v>3521.25</v>
      </c>
      <c r="H65" s="195"/>
    </row>
    <row r="66" spans="1:8" ht="12.75" customHeight="1">
      <c r="A66" s="200"/>
      <c r="B66" s="204" t="str">
        <f t="shared" si="3"/>
        <v>ESPECIALISTA EN EQUIPOS Y MOBILIARIO EDUCATIVO</v>
      </c>
      <c r="C66" s="205">
        <f>+C41</f>
        <v>1</v>
      </c>
      <c r="D66" s="205">
        <f t="shared" si="4"/>
        <v>1</v>
      </c>
      <c r="E66" s="205">
        <f t="shared" si="4"/>
        <v>25</v>
      </c>
      <c r="F66" s="205">
        <f>+(F41+F129)*0.09</f>
        <v>472.5</v>
      </c>
      <c r="G66" s="245">
        <f t="shared" si="2"/>
        <v>11812.5</v>
      </c>
      <c r="H66" s="195"/>
    </row>
    <row r="67" spans="1:8" ht="12.75" customHeight="1">
      <c r="A67" s="200"/>
      <c r="B67" s="204" t="str">
        <f t="shared" si="3"/>
        <v>ESPECIALISTA EN GESTION DE CAPACITACIÓN</v>
      </c>
      <c r="C67" s="205">
        <f>+C42</f>
        <v>1</v>
      </c>
      <c r="D67" s="205">
        <f t="shared" si="4"/>
        <v>0.5</v>
      </c>
      <c r="E67" s="205">
        <f t="shared" si="4"/>
        <v>25</v>
      </c>
      <c r="F67" s="205">
        <f>+(F42+F130)*0.09</f>
        <v>450</v>
      </c>
      <c r="G67" s="245">
        <f t="shared" si="2"/>
        <v>5625</v>
      </c>
      <c r="H67" s="195"/>
    </row>
    <row r="68" spans="1:8" ht="12.75" customHeight="1">
      <c r="A68" s="200"/>
      <c r="B68" s="204" t="str">
        <f t="shared" si="3"/>
        <v>ESPECIALISTA EN MATERIAL PEDAGÓGICO</v>
      </c>
      <c r="C68" s="205">
        <f>+C43</f>
        <v>1</v>
      </c>
      <c r="D68" s="205">
        <f t="shared" si="4"/>
        <v>1</v>
      </c>
      <c r="E68" s="205">
        <f t="shared" si="4"/>
        <v>25</v>
      </c>
      <c r="F68" s="205">
        <f>+(F43+F131)*0.09</f>
        <v>450</v>
      </c>
      <c r="G68" s="245">
        <f t="shared" si="2"/>
        <v>11250</v>
      </c>
      <c r="H68" s="195"/>
    </row>
    <row r="69" spans="1:8" ht="12.75" customHeight="1">
      <c r="A69" s="200"/>
      <c r="B69" s="204" t="str">
        <f t="shared" si="3"/>
        <v>ASISTENTE TECNICO</v>
      </c>
      <c r="C69" s="205">
        <f>+C47</f>
        <v>1</v>
      </c>
      <c r="D69" s="205">
        <f t="shared" si="4"/>
        <v>1</v>
      </c>
      <c r="E69" s="205">
        <f t="shared" si="4"/>
        <v>25</v>
      </c>
      <c r="F69" s="205">
        <f>+(F47+F129)*0.09</f>
        <v>256.5</v>
      </c>
      <c r="G69" s="245">
        <f t="shared" si="2"/>
        <v>6412.5</v>
      </c>
      <c r="H69" s="195"/>
    </row>
    <row r="70" spans="1:8" ht="12.75" customHeight="1">
      <c r="A70" s="200"/>
      <c r="B70" s="204" t="str">
        <f t="shared" si="3"/>
        <v>ASISTENTE ADMINISTRATIVO DE PLANTA</v>
      </c>
      <c r="C70" s="205">
        <f>+C48</f>
        <v>1</v>
      </c>
      <c r="D70" s="205">
        <f t="shared" si="4"/>
        <v>0.5</v>
      </c>
      <c r="E70" s="205">
        <f t="shared" si="4"/>
        <v>25</v>
      </c>
      <c r="F70" s="205">
        <f>+(F48+F130)*0.09</f>
        <v>270</v>
      </c>
      <c r="G70" s="245">
        <f t="shared" si="2"/>
        <v>3375</v>
      </c>
      <c r="H70" s="195"/>
    </row>
    <row r="71" spans="1:8" ht="12.75" customHeight="1">
      <c r="A71" s="200"/>
      <c r="B71" s="806" t="s">
        <v>3</v>
      </c>
      <c r="C71" s="806"/>
      <c r="D71" s="806"/>
      <c r="E71" s="806"/>
      <c r="F71" s="806"/>
      <c r="G71" s="206">
        <f>SUM(G59:G70)</f>
        <v>77161.875</v>
      </c>
      <c r="H71" s="195"/>
    </row>
    <row r="72" spans="1:8" ht="13.5" customHeight="1">
      <c r="A72" s="200"/>
      <c r="B72" s="207"/>
      <c r="C72" s="207"/>
      <c r="D72" s="207"/>
      <c r="E72" s="207"/>
      <c r="F72" s="196"/>
      <c r="G72" s="195"/>
      <c r="H72" s="195"/>
    </row>
    <row r="73" spans="1:8" ht="12.75" customHeight="1">
      <c r="A73" s="208">
        <v>2.02</v>
      </c>
      <c r="B73" s="198" t="s">
        <v>57</v>
      </c>
      <c r="C73" s="195"/>
      <c r="D73" s="195"/>
      <c r="E73" s="195"/>
      <c r="F73" s="196"/>
      <c r="G73" s="242" t="s">
        <v>0</v>
      </c>
      <c r="H73" s="243">
        <f>+G90</f>
        <v>13166.927083333334</v>
      </c>
    </row>
    <row r="74" spans="1:8" ht="12.75" customHeight="1">
      <c r="A74" s="197"/>
      <c r="B74" s="198"/>
      <c r="C74" s="195"/>
      <c r="D74" s="195"/>
      <c r="E74" s="195"/>
      <c r="F74" s="196"/>
      <c r="G74" s="195"/>
      <c r="H74" s="195"/>
    </row>
    <row r="75" spans="1:8" ht="12.75" customHeight="1">
      <c r="A75" s="200"/>
      <c r="B75" s="198" t="s">
        <v>30</v>
      </c>
      <c r="C75" s="184"/>
      <c r="D75" s="184"/>
      <c r="E75" s="184"/>
      <c r="F75" s="201"/>
      <c r="G75" s="195"/>
      <c r="H75" s="195"/>
    </row>
    <row r="76" spans="1:8" ht="12.75" customHeight="1">
      <c r="A76" s="200"/>
      <c r="B76" s="198"/>
      <c r="C76" s="184"/>
      <c r="D76" s="184"/>
      <c r="E76" s="184"/>
      <c r="F76" s="201"/>
      <c r="G76" s="195"/>
      <c r="H76" s="195"/>
    </row>
    <row r="77" spans="1:8" ht="12.75" customHeight="1">
      <c r="A77" s="200"/>
      <c r="B77" s="202" t="s">
        <v>31</v>
      </c>
      <c r="C77" s="203" t="s">
        <v>32</v>
      </c>
      <c r="D77" s="203" t="s">
        <v>292</v>
      </c>
      <c r="E77" s="203" t="s">
        <v>33</v>
      </c>
      <c r="F77" s="203" t="s">
        <v>14</v>
      </c>
      <c r="G77" s="203" t="s">
        <v>4</v>
      </c>
      <c r="H77" s="195"/>
    </row>
    <row r="78" spans="1:8" ht="12.75" customHeight="1">
      <c r="A78" s="200"/>
      <c r="B78" s="204" t="str">
        <f t="shared" ref="B78:D84" si="5">+B37</f>
        <v>COORDINADOR DE SUPERVISION</v>
      </c>
      <c r="C78" s="205">
        <f t="shared" si="5"/>
        <v>1</v>
      </c>
      <c r="D78" s="205">
        <f t="shared" si="5"/>
        <v>0.25</v>
      </c>
      <c r="E78" s="205">
        <f t="shared" ref="E78:E89" si="6">+E59</f>
        <v>25</v>
      </c>
      <c r="F78" s="205">
        <f>+(F37+F118)*0.0155</f>
        <v>83.958333333333343</v>
      </c>
      <c r="G78" s="245">
        <f>+C78*D78*E78*F78</f>
        <v>524.73958333333337</v>
      </c>
      <c r="H78" s="195"/>
    </row>
    <row r="79" spans="1:8" ht="12.75" customHeight="1">
      <c r="A79" s="200"/>
      <c r="B79" s="204" t="str">
        <f t="shared" si="5"/>
        <v>SUPERVISOR GENERAL DE OBRA</v>
      </c>
      <c r="C79" s="205">
        <f t="shared" si="5"/>
        <v>1</v>
      </c>
      <c r="D79" s="205">
        <f t="shared" si="5"/>
        <v>1</v>
      </c>
      <c r="E79" s="205">
        <f t="shared" si="6"/>
        <v>25</v>
      </c>
      <c r="F79" s="205">
        <f>+(F38+F124)*0.0155</f>
        <v>76.208333333333343</v>
      </c>
      <c r="G79" s="245">
        <f t="shared" ref="G79:G89" si="7">+C79*D79*E79*F79</f>
        <v>1905.2083333333335</v>
      </c>
      <c r="H79" s="195"/>
    </row>
    <row r="80" spans="1:8" ht="12.75" customHeight="1">
      <c r="A80" s="200"/>
      <c r="B80" s="204" t="str">
        <f t="shared" si="5"/>
        <v>ESPECIALISTA DE ESTRUCTURAS</v>
      </c>
      <c r="C80" s="205">
        <f t="shared" si="5"/>
        <v>1</v>
      </c>
      <c r="D80" s="205">
        <f t="shared" si="5"/>
        <v>0.5</v>
      </c>
      <c r="E80" s="205">
        <f t="shared" si="6"/>
        <v>25</v>
      </c>
      <c r="F80" s="205">
        <f>+(F39+F128)*0.0155</f>
        <v>80.858333333333334</v>
      </c>
      <c r="G80" s="245">
        <f t="shared" si="7"/>
        <v>1010.7291666666666</v>
      </c>
      <c r="H80" s="195"/>
    </row>
    <row r="81" spans="1:9" ht="12.75" customHeight="1">
      <c r="A81" s="200"/>
      <c r="B81" s="204" t="str">
        <f t="shared" si="5"/>
        <v>ESPECIALISTA GEOTECNISTA</v>
      </c>
      <c r="C81" s="205">
        <f t="shared" si="5"/>
        <v>1</v>
      </c>
      <c r="D81" s="205">
        <f t="shared" si="5"/>
        <v>0.5</v>
      </c>
      <c r="E81" s="205">
        <f t="shared" si="6"/>
        <v>25</v>
      </c>
      <c r="F81" s="205">
        <f>+(F40+F129)*0.0155</f>
        <v>81.375</v>
      </c>
      <c r="G81" s="245">
        <f>+C81*D81*E81*F81</f>
        <v>1017.1875</v>
      </c>
      <c r="H81" s="195"/>
    </row>
    <row r="82" spans="1:9" ht="12.75" customHeight="1">
      <c r="A82" s="200"/>
      <c r="B82" s="204" t="str">
        <f t="shared" si="5"/>
        <v>ESPECIALISTA DE ARQUITECTURA</v>
      </c>
      <c r="C82" s="205">
        <f t="shared" si="5"/>
        <v>1</v>
      </c>
      <c r="D82" s="205">
        <f t="shared" si="5"/>
        <v>0.5</v>
      </c>
      <c r="E82" s="205">
        <f t="shared" si="6"/>
        <v>25</v>
      </c>
      <c r="F82" s="205">
        <f t="shared" ref="F82:F87" si="8">+(F41+F129)*0.0155</f>
        <v>81.375</v>
      </c>
      <c r="G82" s="245">
        <f t="shared" si="7"/>
        <v>1017.1875</v>
      </c>
      <c r="H82" s="195"/>
    </row>
    <row r="83" spans="1:9" ht="12.75" customHeight="1">
      <c r="A83" s="200"/>
      <c r="B83" s="204" t="str">
        <f t="shared" si="5"/>
        <v>ESPECIALISTA EN INST. SANITARIAS</v>
      </c>
      <c r="C83" s="205">
        <f t="shared" si="5"/>
        <v>1</v>
      </c>
      <c r="D83" s="205">
        <f t="shared" si="5"/>
        <v>0.3</v>
      </c>
      <c r="E83" s="205">
        <f t="shared" si="6"/>
        <v>25</v>
      </c>
      <c r="F83" s="205">
        <f t="shared" si="8"/>
        <v>77.5</v>
      </c>
      <c r="G83" s="245">
        <f t="shared" si="7"/>
        <v>581.25</v>
      </c>
      <c r="H83" s="195"/>
    </row>
    <row r="84" spans="1:9" ht="12.75" customHeight="1">
      <c r="A84" s="200"/>
      <c r="B84" s="204" t="str">
        <f t="shared" si="5"/>
        <v>ESPECIALISTA EN INST. ELECTRICAS</v>
      </c>
      <c r="C84" s="205">
        <f t="shared" si="5"/>
        <v>1</v>
      </c>
      <c r="D84" s="205">
        <f t="shared" si="5"/>
        <v>0.3</v>
      </c>
      <c r="E84" s="205">
        <f t="shared" si="6"/>
        <v>25</v>
      </c>
      <c r="F84" s="205">
        <f t="shared" si="8"/>
        <v>77.5</v>
      </c>
      <c r="G84" s="245">
        <f t="shared" si="7"/>
        <v>581.25</v>
      </c>
      <c r="H84" s="195"/>
    </row>
    <row r="85" spans="1:9" ht="12.75" customHeight="1">
      <c r="A85" s="200"/>
      <c r="B85" s="204" t="str">
        <f t="shared" ref="B85:D89" si="9">+B44</f>
        <v>ESPECIALISTA EN EQUIPOS Y MOBILIARIO EDUCATIVO</v>
      </c>
      <c r="C85" s="205">
        <f t="shared" si="9"/>
        <v>1</v>
      </c>
      <c r="D85" s="205">
        <f t="shared" si="9"/>
        <v>1</v>
      </c>
      <c r="E85" s="205">
        <f t="shared" si="6"/>
        <v>25</v>
      </c>
      <c r="F85" s="205">
        <f t="shared" si="8"/>
        <v>77.5</v>
      </c>
      <c r="G85" s="245">
        <f t="shared" si="7"/>
        <v>1937.5</v>
      </c>
      <c r="H85" s="195"/>
    </row>
    <row r="86" spans="1:9" ht="12.75" customHeight="1">
      <c r="A86" s="200"/>
      <c r="B86" s="204" t="str">
        <f t="shared" si="9"/>
        <v>ESPECIALISTA EN GESTION DE CAPACITACIÓN</v>
      </c>
      <c r="C86" s="205">
        <f t="shared" si="9"/>
        <v>1</v>
      </c>
      <c r="D86" s="205">
        <f t="shared" si="9"/>
        <v>0.5</v>
      </c>
      <c r="E86" s="205">
        <f t="shared" si="6"/>
        <v>25</v>
      </c>
      <c r="F86" s="205">
        <f t="shared" si="8"/>
        <v>77.5</v>
      </c>
      <c r="G86" s="245">
        <f t="shared" si="7"/>
        <v>968.75</v>
      </c>
      <c r="H86" s="195"/>
    </row>
    <row r="87" spans="1:9" ht="12.75" customHeight="1">
      <c r="A87" s="200"/>
      <c r="B87" s="204" t="str">
        <f t="shared" si="9"/>
        <v>ESPECIALISTA EN MATERIAL PEDAGÓGICO</v>
      </c>
      <c r="C87" s="205">
        <f t="shared" si="9"/>
        <v>1</v>
      </c>
      <c r="D87" s="205">
        <f t="shared" si="9"/>
        <v>1</v>
      </c>
      <c r="E87" s="205">
        <f t="shared" si="6"/>
        <v>25</v>
      </c>
      <c r="F87" s="205">
        <f t="shared" si="8"/>
        <v>77.5</v>
      </c>
      <c r="G87" s="245">
        <f t="shared" si="7"/>
        <v>1937.5</v>
      </c>
      <c r="H87" s="195"/>
    </row>
    <row r="88" spans="1:9" ht="12.75" customHeight="1">
      <c r="A88" s="200"/>
      <c r="B88" s="204" t="str">
        <f t="shared" si="9"/>
        <v>ASISTENTE TECNICO</v>
      </c>
      <c r="C88" s="205">
        <f t="shared" si="9"/>
        <v>1</v>
      </c>
      <c r="D88" s="205">
        <f t="shared" si="9"/>
        <v>1</v>
      </c>
      <c r="E88" s="205">
        <f t="shared" si="6"/>
        <v>25</v>
      </c>
      <c r="F88" s="205">
        <f>+(F47+F129)*0.0155</f>
        <v>44.174999999999997</v>
      </c>
      <c r="G88" s="245">
        <f t="shared" si="7"/>
        <v>1104.375</v>
      </c>
      <c r="H88" s="195"/>
    </row>
    <row r="89" spans="1:9" ht="12.75" customHeight="1">
      <c r="A89" s="200"/>
      <c r="B89" s="204" t="str">
        <f t="shared" si="9"/>
        <v>ASISTENTE ADMINISTRATIVO DE PLANTA</v>
      </c>
      <c r="C89" s="205">
        <f t="shared" si="9"/>
        <v>1</v>
      </c>
      <c r="D89" s="205">
        <f t="shared" si="9"/>
        <v>0.5</v>
      </c>
      <c r="E89" s="205">
        <f t="shared" si="6"/>
        <v>25</v>
      </c>
      <c r="F89" s="205">
        <f>+(F48+F130)*0.0155</f>
        <v>46.5</v>
      </c>
      <c r="G89" s="245">
        <f t="shared" si="7"/>
        <v>581.25</v>
      </c>
      <c r="H89" s="195"/>
    </row>
    <row r="90" spans="1:9" ht="12.75" customHeight="1">
      <c r="A90" s="200"/>
      <c r="B90" s="782" t="s">
        <v>3</v>
      </c>
      <c r="C90" s="782"/>
      <c r="D90" s="782"/>
      <c r="E90" s="782"/>
      <c r="F90" s="782"/>
      <c r="G90" s="206">
        <f>SUM(G78:G89)</f>
        <v>13166.927083333334</v>
      </c>
      <c r="H90" s="195"/>
    </row>
    <row r="91" spans="1:9" ht="12.75" customHeight="1">
      <c r="A91" s="200"/>
      <c r="B91" s="207"/>
      <c r="C91" s="195"/>
      <c r="D91" s="195"/>
      <c r="E91" s="207"/>
      <c r="F91" s="196"/>
      <c r="G91" s="195"/>
      <c r="H91" s="195"/>
    </row>
    <row r="92" spans="1:9" ht="18" customHeight="1">
      <c r="A92" s="349">
        <v>3</v>
      </c>
      <c r="B92" s="350" t="s">
        <v>17</v>
      </c>
      <c r="C92" s="351"/>
      <c r="D92" s="351"/>
      <c r="E92" s="351"/>
      <c r="F92" s="352"/>
      <c r="G92" s="353" t="s">
        <v>0</v>
      </c>
      <c r="H92" s="354">
        <f>+H94+H113</f>
        <v>136875</v>
      </c>
    </row>
    <row r="93" spans="1:9" ht="12.75" customHeight="1">
      <c r="A93" s="197"/>
      <c r="B93" s="198"/>
      <c r="C93" s="195"/>
      <c r="D93" s="195"/>
      <c r="E93" s="195"/>
      <c r="F93" s="196"/>
      <c r="G93" s="195"/>
      <c r="H93" s="195"/>
      <c r="I93" s="179"/>
    </row>
    <row r="94" spans="1:9" ht="12.75" customHeight="1">
      <c r="A94" s="208">
        <v>3.01</v>
      </c>
      <c r="B94" s="198" t="s">
        <v>104</v>
      </c>
      <c r="C94" s="195"/>
      <c r="D94" s="195"/>
      <c r="E94" s="195"/>
      <c r="F94" s="196"/>
      <c r="G94" s="242" t="s">
        <v>0</v>
      </c>
      <c r="H94" s="243">
        <f>+G111</f>
        <v>68437.5</v>
      </c>
    </row>
    <row r="95" spans="1:9" ht="12.75" customHeight="1">
      <c r="A95" s="199"/>
      <c r="B95" s="209"/>
      <c r="C95" s="195"/>
      <c r="D95" s="195"/>
      <c r="E95" s="195"/>
      <c r="F95" s="196"/>
      <c r="G95" s="195"/>
      <c r="H95" s="195"/>
    </row>
    <row r="96" spans="1:9" ht="12.75" customHeight="1">
      <c r="A96" s="200"/>
      <c r="B96" s="198" t="s">
        <v>30</v>
      </c>
      <c r="C96" s="184"/>
      <c r="D96" s="184"/>
      <c r="E96" s="184"/>
      <c r="F96" s="201"/>
      <c r="G96" s="184"/>
      <c r="H96" s="195"/>
    </row>
    <row r="97" spans="1:8" ht="12.75" customHeight="1">
      <c r="A97" s="200"/>
      <c r="B97" s="198"/>
      <c r="C97" s="184"/>
      <c r="D97" s="184"/>
      <c r="E97" s="184"/>
      <c r="F97" s="201"/>
      <c r="G97" s="184"/>
      <c r="H97" s="195"/>
    </row>
    <row r="98" spans="1:8" ht="12.75" customHeight="1">
      <c r="A98" s="200"/>
      <c r="B98" s="202" t="s">
        <v>31</v>
      </c>
      <c r="C98" s="203" t="s">
        <v>32</v>
      </c>
      <c r="D98" s="203" t="s">
        <v>292</v>
      </c>
      <c r="E98" s="203" t="s">
        <v>33</v>
      </c>
      <c r="F98" s="203" t="s">
        <v>14</v>
      </c>
      <c r="G98" s="203" t="s">
        <v>4</v>
      </c>
      <c r="H98" s="195"/>
    </row>
    <row r="99" spans="1:8" ht="12.75" customHeight="1">
      <c r="A99" s="183"/>
      <c r="B99" s="204" t="str">
        <f>+B37</f>
        <v>COORDINADOR DE SUPERVISION</v>
      </c>
      <c r="C99" s="205">
        <f>+C37</f>
        <v>1</v>
      </c>
      <c r="D99" s="205">
        <f>+D37</f>
        <v>0.25</v>
      </c>
      <c r="E99" s="205">
        <f t="shared" ref="E99:E110" si="10">+E78</f>
        <v>25</v>
      </c>
      <c r="F99" s="205">
        <f t="shared" ref="F99:F110" si="11">+F37/12</f>
        <v>416.66666666666669</v>
      </c>
      <c r="G99" s="245">
        <f>+C99*D99*E99*F99</f>
        <v>2604.166666666667</v>
      </c>
      <c r="H99" s="195"/>
    </row>
    <row r="100" spans="1:8" ht="12.75" customHeight="1">
      <c r="A100" s="183"/>
      <c r="B100" s="204" t="str">
        <f t="shared" ref="B100:B108" si="12">+B38</f>
        <v>SUPERVISOR GENERAL DE OBRA</v>
      </c>
      <c r="C100" s="205">
        <f t="shared" ref="C100:D105" si="13">+C38</f>
        <v>1</v>
      </c>
      <c r="D100" s="205">
        <f t="shared" si="13"/>
        <v>1</v>
      </c>
      <c r="E100" s="205">
        <f t="shared" si="10"/>
        <v>25</v>
      </c>
      <c r="F100" s="205">
        <f t="shared" si="11"/>
        <v>375</v>
      </c>
      <c r="G100" s="245">
        <f t="shared" ref="G100:G110" si="14">+C100*D100*E100*F100</f>
        <v>9375</v>
      </c>
      <c r="H100" s="195"/>
    </row>
    <row r="101" spans="1:8" ht="12.75" customHeight="1">
      <c r="A101" s="183"/>
      <c r="B101" s="204" t="str">
        <f t="shared" si="12"/>
        <v>ESPECIALISTA DE ESTRUCTURAS</v>
      </c>
      <c r="C101" s="205">
        <f t="shared" si="13"/>
        <v>1</v>
      </c>
      <c r="D101" s="205">
        <f t="shared" si="13"/>
        <v>0.5</v>
      </c>
      <c r="E101" s="205">
        <f t="shared" si="10"/>
        <v>25</v>
      </c>
      <c r="F101" s="205">
        <f t="shared" si="11"/>
        <v>416.66666666666669</v>
      </c>
      <c r="G101" s="245">
        <f t="shared" si="14"/>
        <v>5208.3333333333339</v>
      </c>
      <c r="H101" s="195"/>
    </row>
    <row r="102" spans="1:8" ht="12.75" customHeight="1">
      <c r="A102" s="183"/>
      <c r="B102" s="204" t="str">
        <f t="shared" si="12"/>
        <v>ESPECIALISTA GEOTECNISTA</v>
      </c>
      <c r="C102" s="205">
        <f t="shared" si="13"/>
        <v>1</v>
      </c>
      <c r="D102" s="205">
        <f t="shared" si="13"/>
        <v>0.5</v>
      </c>
      <c r="E102" s="205">
        <f t="shared" si="10"/>
        <v>25</v>
      </c>
      <c r="F102" s="205">
        <f t="shared" si="11"/>
        <v>416.66666666666669</v>
      </c>
      <c r="G102" s="245">
        <f>+C102*D102*E102*F102</f>
        <v>5208.3333333333339</v>
      </c>
      <c r="H102" s="195"/>
    </row>
    <row r="103" spans="1:8" ht="12.75" customHeight="1">
      <c r="A103" s="183"/>
      <c r="B103" s="204" t="str">
        <f t="shared" si="12"/>
        <v>ESPECIALISTA DE ARQUITECTURA</v>
      </c>
      <c r="C103" s="205">
        <f t="shared" si="13"/>
        <v>1</v>
      </c>
      <c r="D103" s="205">
        <f t="shared" si="13"/>
        <v>0.5</v>
      </c>
      <c r="E103" s="205">
        <f t="shared" si="10"/>
        <v>25</v>
      </c>
      <c r="F103" s="205">
        <f t="shared" si="11"/>
        <v>416.66666666666669</v>
      </c>
      <c r="G103" s="245">
        <f t="shared" si="14"/>
        <v>5208.3333333333339</v>
      </c>
      <c r="H103" s="195"/>
    </row>
    <row r="104" spans="1:8" ht="12.75" customHeight="1">
      <c r="A104" s="183"/>
      <c r="B104" s="204" t="str">
        <f t="shared" si="12"/>
        <v>ESPECIALISTA EN INST. SANITARIAS</v>
      </c>
      <c r="C104" s="205">
        <f t="shared" si="13"/>
        <v>1</v>
      </c>
      <c r="D104" s="205">
        <f t="shared" si="13"/>
        <v>0.3</v>
      </c>
      <c r="E104" s="205">
        <f t="shared" si="10"/>
        <v>25</v>
      </c>
      <c r="F104" s="205">
        <f t="shared" si="11"/>
        <v>416.66666666666669</v>
      </c>
      <c r="G104" s="245">
        <f t="shared" si="14"/>
        <v>3125</v>
      </c>
      <c r="H104" s="195"/>
    </row>
    <row r="105" spans="1:8" ht="12.75" customHeight="1">
      <c r="A105" s="183"/>
      <c r="B105" s="204" t="str">
        <f t="shared" si="12"/>
        <v>ESPECIALISTA EN INST. ELECTRICAS</v>
      </c>
      <c r="C105" s="205">
        <f t="shared" si="13"/>
        <v>1</v>
      </c>
      <c r="D105" s="205">
        <f t="shared" si="13"/>
        <v>0.3</v>
      </c>
      <c r="E105" s="205">
        <f t="shared" si="10"/>
        <v>25</v>
      </c>
      <c r="F105" s="205">
        <f t="shared" si="11"/>
        <v>416.66666666666669</v>
      </c>
      <c r="G105" s="245">
        <f t="shared" si="14"/>
        <v>3125</v>
      </c>
      <c r="H105" s="195"/>
    </row>
    <row r="106" spans="1:8" ht="12.75" customHeight="1">
      <c r="A106" s="183"/>
      <c r="B106" s="204" t="str">
        <f t="shared" si="12"/>
        <v>ESPECIALISTA EN EQUIPOS Y MOBILIARIO EDUCATIVO</v>
      </c>
      <c r="C106" s="205">
        <f t="shared" ref="C106:D108" si="15">+C44</f>
        <v>1</v>
      </c>
      <c r="D106" s="205">
        <f t="shared" si="15"/>
        <v>1</v>
      </c>
      <c r="E106" s="205">
        <f t="shared" si="10"/>
        <v>25</v>
      </c>
      <c r="F106" s="205">
        <f t="shared" si="11"/>
        <v>416.66666666666669</v>
      </c>
      <c r="G106" s="245">
        <f t="shared" si="14"/>
        <v>10416.666666666668</v>
      </c>
      <c r="H106" s="195"/>
    </row>
    <row r="107" spans="1:8" ht="12.75" customHeight="1">
      <c r="A107" s="183"/>
      <c r="B107" s="204" t="str">
        <f t="shared" si="12"/>
        <v>ESPECIALISTA EN GESTION DE CAPACITACIÓN</v>
      </c>
      <c r="C107" s="205">
        <f t="shared" si="15"/>
        <v>1</v>
      </c>
      <c r="D107" s="205">
        <f t="shared" si="15"/>
        <v>0.5</v>
      </c>
      <c r="E107" s="205">
        <f t="shared" si="10"/>
        <v>25</v>
      </c>
      <c r="F107" s="205">
        <f t="shared" si="11"/>
        <v>416.66666666666669</v>
      </c>
      <c r="G107" s="245">
        <f t="shared" si="14"/>
        <v>5208.3333333333339</v>
      </c>
      <c r="H107" s="195"/>
    </row>
    <row r="108" spans="1:8" ht="12.75" customHeight="1">
      <c r="A108" s="183"/>
      <c r="B108" s="204" t="str">
        <f t="shared" si="12"/>
        <v>ESPECIALISTA EN MATERIAL PEDAGÓGICO</v>
      </c>
      <c r="C108" s="205">
        <f t="shared" si="15"/>
        <v>1</v>
      </c>
      <c r="D108" s="205">
        <f t="shared" si="15"/>
        <v>1</v>
      </c>
      <c r="E108" s="205">
        <f t="shared" si="10"/>
        <v>25</v>
      </c>
      <c r="F108" s="205">
        <f t="shared" si="11"/>
        <v>416.66666666666669</v>
      </c>
      <c r="G108" s="245">
        <f t="shared" si="14"/>
        <v>10416.666666666668</v>
      </c>
      <c r="H108" s="195"/>
    </row>
    <row r="109" spans="1:8" ht="12.75" customHeight="1">
      <c r="A109" s="200"/>
      <c r="B109" s="204" t="str">
        <f t="shared" ref="B109:D110" si="16">+B47</f>
        <v>ASISTENTE TECNICO</v>
      </c>
      <c r="C109" s="205">
        <f t="shared" si="16"/>
        <v>1</v>
      </c>
      <c r="D109" s="205">
        <f t="shared" si="16"/>
        <v>1</v>
      </c>
      <c r="E109" s="205">
        <f t="shared" si="10"/>
        <v>25</v>
      </c>
      <c r="F109" s="205">
        <f t="shared" si="11"/>
        <v>216.66666666666666</v>
      </c>
      <c r="G109" s="245">
        <f t="shared" si="14"/>
        <v>5416.6666666666661</v>
      </c>
      <c r="H109" s="195"/>
    </row>
    <row r="110" spans="1:8" ht="12.75" customHeight="1">
      <c r="A110" s="200"/>
      <c r="B110" s="204" t="str">
        <f t="shared" si="16"/>
        <v>ASISTENTE ADMINISTRATIVO DE PLANTA</v>
      </c>
      <c r="C110" s="205">
        <f t="shared" si="16"/>
        <v>1</v>
      </c>
      <c r="D110" s="205">
        <f t="shared" si="16"/>
        <v>0.5</v>
      </c>
      <c r="E110" s="205">
        <f t="shared" si="10"/>
        <v>25</v>
      </c>
      <c r="F110" s="205">
        <f t="shared" si="11"/>
        <v>250</v>
      </c>
      <c r="G110" s="245">
        <f t="shared" si="14"/>
        <v>3125</v>
      </c>
      <c r="H110" s="195"/>
    </row>
    <row r="111" spans="1:8" ht="12.75" customHeight="1">
      <c r="A111" s="200"/>
      <c r="B111" s="790" t="s">
        <v>3</v>
      </c>
      <c r="C111" s="790"/>
      <c r="D111" s="790"/>
      <c r="E111" s="790"/>
      <c r="F111" s="790"/>
      <c r="G111" s="206">
        <f>SUM(G99:G110)</f>
        <v>68437.5</v>
      </c>
      <c r="H111" s="195"/>
    </row>
    <row r="112" spans="1:8" ht="12.75" customHeight="1">
      <c r="A112" s="197"/>
      <c r="B112" s="198"/>
      <c r="C112" s="195"/>
      <c r="D112" s="195"/>
      <c r="E112" s="195"/>
      <c r="F112" s="196"/>
      <c r="G112" s="195"/>
      <c r="H112" s="195"/>
    </row>
    <row r="113" spans="1:8" ht="12.75" customHeight="1">
      <c r="A113" s="208">
        <v>3.02</v>
      </c>
      <c r="B113" s="198" t="s">
        <v>103</v>
      </c>
      <c r="C113" s="195"/>
      <c r="D113" s="195"/>
      <c r="E113" s="195"/>
      <c r="F113" s="196"/>
      <c r="G113" s="242" t="s">
        <v>0</v>
      </c>
      <c r="H113" s="243">
        <f>+G130</f>
        <v>68437.5</v>
      </c>
    </row>
    <row r="114" spans="1:8" ht="12.75" customHeight="1">
      <c r="A114" s="199"/>
      <c r="B114" s="209"/>
      <c r="C114" s="195"/>
      <c r="D114" s="195"/>
      <c r="E114" s="195"/>
      <c r="F114" s="196"/>
      <c r="G114" s="195"/>
      <c r="H114" s="195"/>
    </row>
    <row r="115" spans="1:8" ht="12.75" customHeight="1">
      <c r="A115" s="200"/>
      <c r="B115" s="198" t="s">
        <v>30</v>
      </c>
      <c r="C115" s="184"/>
      <c r="D115" s="184"/>
      <c r="E115" s="184"/>
      <c r="F115" s="201"/>
      <c r="G115" s="184"/>
      <c r="H115" s="195"/>
    </row>
    <row r="116" spans="1:8" ht="12.75" customHeight="1">
      <c r="A116" s="200"/>
      <c r="B116" s="198"/>
      <c r="C116" s="184"/>
      <c r="D116" s="184"/>
      <c r="E116" s="184"/>
      <c r="F116" s="201"/>
      <c r="G116" s="184"/>
      <c r="H116" s="195"/>
    </row>
    <row r="117" spans="1:8" ht="12.75" customHeight="1">
      <c r="A117" s="200"/>
      <c r="B117" s="202" t="s">
        <v>31</v>
      </c>
      <c r="C117" s="203" t="s">
        <v>32</v>
      </c>
      <c r="D117" s="203" t="s">
        <v>292</v>
      </c>
      <c r="E117" s="203" t="s">
        <v>33</v>
      </c>
      <c r="F117" s="203" t="s">
        <v>14</v>
      </c>
      <c r="G117" s="203" t="s">
        <v>4</v>
      </c>
      <c r="H117" s="195"/>
    </row>
    <row r="118" spans="1:8" ht="12.75" customHeight="1">
      <c r="A118" s="183"/>
      <c r="B118" s="204" t="str">
        <f t="shared" ref="B118:D123" si="17">+B37</f>
        <v>COORDINADOR DE SUPERVISION</v>
      </c>
      <c r="C118" s="205">
        <f t="shared" si="17"/>
        <v>1</v>
      </c>
      <c r="D118" s="205">
        <f t="shared" si="17"/>
        <v>0.25</v>
      </c>
      <c r="E118" s="205">
        <f t="shared" ref="E118:E129" si="18">+E99</f>
        <v>25</v>
      </c>
      <c r="F118" s="205">
        <f t="shared" ref="F118:F123" si="19">+F37/12</f>
        <v>416.66666666666669</v>
      </c>
      <c r="G118" s="245">
        <f>+C118*D118*E118*F118</f>
        <v>2604.166666666667</v>
      </c>
      <c r="H118" s="195"/>
    </row>
    <row r="119" spans="1:8" ht="12.75" customHeight="1">
      <c r="A119" s="183"/>
      <c r="B119" s="204" t="str">
        <f t="shared" si="17"/>
        <v>SUPERVISOR GENERAL DE OBRA</v>
      </c>
      <c r="C119" s="205">
        <f t="shared" si="17"/>
        <v>1</v>
      </c>
      <c r="D119" s="205">
        <f t="shared" si="17"/>
        <v>1</v>
      </c>
      <c r="E119" s="205">
        <f t="shared" si="18"/>
        <v>25</v>
      </c>
      <c r="F119" s="205">
        <f t="shared" si="19"/>
        <v>375</v>
      </c>
      <c r="G119" s="245">
        <f t="shared" ref="G119:G129" si="20">+C119*D119*E119*F119</f>
        <v>9375</v>
      </c>
      <c r="H119" s="195"/>
    </row>
    <row r="120" spans="1:8" ht="12.75" customHeight="1">
      <c r="A120" s="183"/>
      <c r="B120" s="204" t="str">
        <f t="shared" si="17"/>
        <v>ESPECIALISTA DE ESTRUCTURAS</v>
      </c>
      <c r="C120" s="205">
        <f t="shared" si="17"/>
        <v>1</v>
      </c>
      <c r="D120" s="205">
        <f t="shared" si="17"/>
        <v>0.5</v>
      </c>
      <c r="E120" s="205">
        <f t="shared" si="18"/>
        <v>25</v>
      </c>
      <c r="F120" s="205">
        <f t="shared" si="19"/>
        <v>416.66666666666669</v>
      </c>
      <c r="G120" s="245">
        <f t="shared" si="20"/>
        <v>5208.3333333333339</v>
      </c>
      <c r="H120" s="195"/>
    </row>
    <row r="121" spans="1:8" ht="12.75" customHeight="1">
      <c r="A121" s="183"/>
      <c r="B121" s="204" t="str">
        <f t="shared" si="17"/>
        <v>ESPECIALISTA GEOTECNISTA</v>
      </c>
      <c r="C121" s="205">
        <f t="shared" si="17"/>
        <v>1</v>
      </c>
      <c r="D121" s="205">
        <f t="shared" si="17"/>
        <v>0.5</v>
      </c>
      <c r="E121" s="205">
        <f t="shared" si="18"/>
        <v>25</v>
      </c>
      <c r="F121" s="205">
        <f t="shared" si="19"/>
        <v>416.66666666666669</v>
      </c>
      <c r="G121" s="245">
        <f>+C121*D121*E121*F121</f>
        <v>5208.3333333333339</v>
      </c>
      <c r="H121" s="195"/>
    </row>
    <row r="122" spans="1:8" ht="12.75" customHeight="1">
      <c r="A122" s="183"/>
      <c r="B122" s="204" t="str">
        <f t="shared" si="17"/>
        <v>ESPECIALISTA DE ARQUITECTURA</v>
      </c>
      <c r="C122" s="205">
        <f t="shared" si="17"/>
        <v>1</v>
      </c>
      <c r="D122" s="205">
        <f t="shared" si="17"/>
        <v>0.5</v>
      </c>
      <c r="E122" s="205">
        <f t="shared" si="18"/>
        <v>25</v>
      </c>
      <c r="F122" s="205">
        <f t="shared" si="19"/>
        <v>416.66666666666669</v>
      </c>
      <c r="G122" s="245">
        <f t="shared" si="20"/>
        <v>5208.3333333333339</v>
      </c>
      <c r="H122" s="195"/>
    </row>
    <row r="123" spans="1:8" ht="12.75" customHeight="1">
      <c r="A123" s="183"/>
      <c r="B123" s="204" t="str">
        <f t="shared" si="17"/>
        <v>ESPECIALISTA EN INST. SANITARIAS</v>
      </c>
      <c r="C123" s="205">
        <f t="shared" si="17"/>
        <v>1</v>
      </c>
      <c r="D123" s="205">
        <f t="shared" si="17"/>
        <v>0.3</v>
      </c>
      <c r="E123" s="205">
        <f t="shared" si="18"/>
        <v>25</v>
      </c>
      <c r="F123" s="205">
        <f t="shared" si="19"/>
        <v>416.66666666666669</v>
      </c>
      <c r="G123" s="245">
        <f t="shared" si="20"/>
        <v>3125</v>
      </c>
      <c r="H123" s="195"/>
    </row>
    <row r="124" spans="1:8" ht="12.75" customHeight="1">
      <c r="A124" s="183"/>
      <c r="B124" s="204" t="str">
        <f>+B39</f>
        <v>ESPECIALISTA DE ESTRUCTURAS</v>
      </c>
      <c r="C124" s="205">
        <f>+C39</f>
        <v>1</v>
      </c>
      <c r="D124" s="205">
        <f t="shared" ref="D124:D129" si="21">+D43</f>
        <v>0.3</v>
      </c>
      <c r="E124" s="205">
        <f t="shared" si="18"/>
        <v>25</v>
      </c>
      <c r="F124" s="205">
        <f>+F39/12</f>
        <v>416.66666666666669</v>
      </c>
      <c r="G124" s="245">
        <f t="shared" si="20"/>
        <v>3125</v>
      </c>
      <c r="H124" s="195"/>
    </row>
    <row r="125" spans="1:8" ht="12.75" customHeight="1">
      <c r="A125" s="183"/>
      <c r="B125" s="204" t="str">
        <f t="shared" ref="B125:C127" si="22">+B41</f>
        <v>ESPECIALISTA DE ARQUITECTURA</v>
      </c>
      <c r="C125" s="205">
        <f t="shared" si="22"/>
        <v>1</v>
      </c>
      <c r="D125" s="205">
        <f t="shared" si="21"/>
        <v>1</v>
      </c>
      <c r="E125" s="205">
        <f t="shared" si="18"/>
        <v>25</v>
      </c>
      <c r="F125" s="205">
        <f>+F41/12</f>
        <v>416.66666666666669</v>
      </c>
      <c r="G125" s="245">
        <f t="shared" si="20"/>
        <v>10416.666666666668</v>
      </c>
      <c r="H125" s="195"/>
    </row>
    <row r="126" spans="1:8" ht="12.75" customHeight="1">
      <c r="A126" s="183"/>
      <c r="B126" s="204" t="str">
        <f t="shared" si="22"/>
        <v>ESPECIALISTA EN INST. SANITARIAS</v>
      </c>
      <c r="C126" s="205">
        <f t="shared" si="22"/>
        <v>1</v>
      </c>
      <c r="D126" s="205">
        <f t="shared" si="21"/>
        <v>0.5</v>
      </c>
      <c r="E126" s="205">
        <f t="shared" si="18"/>
        <v>25</v>
      </c>
      <c r="F126" s="205">
        <f>+F42/12</f>
        <v>416.66666666666669</v>
      </c>
      <c r="G126" s="245">
        <f t="shared" si="20"/>
        <v>5208.3333333333339</v>
      </c>
      <c r="H126" s="195"/>
    </row>
    <row r="127" spans="1:8" ht="12.75" customHeight="1">
      <c r="A127" s="183"/>
      <c r="B127" s="204" t="str">
        <f t="shared" si="22"/>
        <v>ESPECIALISTA EN INST. ELECTRICAS</v>
      </c>
      <c r="C127" s="205">
        <f t="shared" si="22"/>
        <v>1</v>
      </c>
      <c r="D127" s="205">
        <f t="shared" si="21"/>
        <v>1</v>
      </c>
      <c r="E127" s="205">
        <f t="shared" si="18"/>
        <v>25</v>
      </c>
      <c r="F127" s="205">
        <f>+F43/12</f>
        <v>416.66666666666669</v>
      </c>
      <c r="G127" s="245">
        <f t="shared" si="20"/>
        <v>10416.666666666668</v>
      </c>
      <c r="H127" s="195"/>
    </row>
    <row r="128" spans="1:8" ht="12.75" customHeight="1">
      <c r="A128" s="200"/>
      <c r="B128" s="204" t="str">
        <f>+B47</f>
        <v>ASISTENTE TECNICO</v>
      </c>
      <c r="C128" s="205">
        <f>+C47</f>
        <v>1</v>
      </c>
      <c r="D128" s="205">
        <f t="shared" si="21"/>
        <v>1</v>
      </c>
      <c r="E128" s="205">
        <f t="shared" si="18"/>
        <v>25</v>
      </c>
      <c r="F128" s="205">
        <f>+F47/12</f>
        <v>216.66666666666666</v>
      </c>
      <c r="G128" s="245">
        <f t="shared" si="20"/>
        <v>5416.6666666666661</v>
      </c>
      <c r="H128" s="195"/>
    </row>
    <row r="129" spans="1:8" ht="12.75" customHeight="1">
      <c r="A129" s="200"/>
      <c r="B129" s="204" t="str">
        <f>+B48</f>
        <v>ASISTENTE ADMINISTRATIVO DE PLANTA</v>
      </c>
      <c r="C129" s="205">
        <f>+C48</f>
        <v>1</v>
      </c>
      <c r="D129" s="205">
        <f t="shared" si="21"/>
        <v>0.5</v>
      </c>
      <c r="E129" s="205">
        <f t="shared" si="18"/>
        <v>25</v>
      </c>
      <c r="F129" s="205">
        <f>+F48/12</f>
        <v>250</v>
      </c>
      <c r="G129" s="245">
        <f t="shared" si="20"/>
        <v>3125</v>
      </c>
      <c r="H129" s="195"/>
    </row>
    <row r="130" spans="1:8" ht="12.75" customHeight="1">
      <c r="A130" s="200"/>
      <c r="B130" s="790" t="s">
        <v>3</v>
      </c>
      <c r="C130" s="790"/>
      <c r="D130" s="790"/>
      <c r="E130" s="790"/>
      <c r="F130" s="790"/>
      <c r="G130" s="206">
        <f>SUM(G118:G129)</f>
        <v>68437.5</v>
      </c>
      <c r="H130" s="195"/>
    </row>
    <row r="131" spans="1:8" ht="12.75" customHeight="1">
      <c r="A131" s="197"/>
      <c r="B131" s="198"/>
      <c r="C131" s="195"/>
      <c r="D131" s="195"/>
      <c r="E131" s="195"/>
      <c r="F131" s="196"/>
      <c r="G131" s="195"/>
      <c r="H131" s="195"/>
    </row>
    <row r="132" spans="1:8" ht="18" customHeight="1">
      <c r="A132" s="349">
        <v>4</v>
      </c>
      <c r="B132" s="350" t="s">
        <v>220</v>
      </c>
      <c r="C132" s="351"/>
      <c r="D132" s="351"/>
      <c r="E132" s="351"/>
      <c r="F132" s="352"/>
      <c r="G132" s="353" t="s">
        <v>0</v>
      </c>
      <c r="H132" s="354">
        <f>+H134</f>
        <v>9187.5</v>
      </c>
    </row>
    <row r="133" spans="1:8" ht="12.75" customHeight="1">
      <c r="A133" s="197"/>
      <c r="B133" s="198"/>
      <c r="C133" s="195"/>
      <c r="D133" s="195"/>
      <c r="E133" s="195"/>
      <c r="F133" s="196"/>
      <c r="G133" s="195"/>
      <c r="H133" s="195"/>
    </row>
    <row r="134" spans="1:8" ht="14.25" customHeight="1">
      <c r="A134" s="197">
        <v>4.01</v>
      </c>
      <c r="B134" s="198" t="s">
        <v>102</v>
      </c>
      <c r="C134" s="210">
        <v>300</v>
      </c>
      <c r="D134" s="210"/>
      <c r="E134" s="184"/>
      <c r="F134" s="201"/>
      <c r="G134" s="242" t="s">
        <v>0</v>
      </c>
      <c r="H134" s="243">
        <f>+G151</f>
        <v>9187.5</v>
      </c>
    </row>
    <row r="135" spans="1:8" ht="12.75" customHeight="1">
      <c r="A135" s="208"/>
      <c r="B135" s="198"/>
      <c r="C135" s="184"/>
      <c r="D135" s="184"/>
      <c r="E135" s="184"/>
      <c r="F135" s="201"/>
      <c r="G135" s="184"/>
      <c r="H135" s="195"/>
    </row>
    <row r="136" spans="1:8" ht="12.75" customHeight="1">
      <c r="A136" s="208"/>
      <c r="B136" s="198" t="s">
        <v>30</v>
      </c>
      <c r="C136" s="184"/>
      <c r="D136" s="184"/>
      <c r="E136" s="184"/>
      <c r="F136" s="201"/>
      <c r="G136" s="184"/>
      <c r="H136" s="195"/>
    </row>
    <row r="137" spans="1:8" ht="14.25" customHeight="1">
      <c r="A137" s="200"/>
      <c r="B137" s="198"/>
      <c r="C137" s="184"/>
      <c r="D137" s="184"/>
      <c r="E137" s="184"/>
      <c r="F137" s="201"/>
      <c r="G137" s="184"/>
      <c r="H137" s="195"/>
    </row>
    <row r="138" spans="1:8" ht="14.25" customHeight="1">
      <c r="A138" s="200"/>
      <c r="B138" s="202" t="s">
        <v>31</v>
      </c>
      <c r="C138" s="203" t="s">
        <v>32</v>
      </c>
      <c r="D138" s="203" t="s">
        <v>292</v>
      </c>
      <c r="E138" s="203" t="s">
        <v>33</v>
      </c>
      <c r="F138" s="203" t="s">
        <v>14</v>
      </c>
      <c r="G138" s="203" t="s">
        <v>4</v>
      </c>
      <c r="H138" s="195"/>
    </row>
    <row r="139" spans="1:8" ht="14.25" customHeight="1">
      <c r="A139" s="200"/>
      <c r="B139" s="245" t="str">
        <f t="shared" ref="B139:E140" si="23">+B37</f>
        <v>COORDINADOR DE SUPERVISION</v>
      </c>
      <c r="C139" s="363">
        <f t="shared" si="23"/>
        <v>1</v>
      </c>
      <c r="D139" s="363">
        <f t="shared" si="23"/>
        <v>0.25</v>
      </c>
      <c r="E139" s="363">
        <f t="shared" si="23"/>
        <v>25</v>
      </c>
      <c r="F139" s="363">
        <f>($C$134*2)/12*(E139*D139)</f>
        <v>312.5</v>
      </c>
      <c r="G139" s="245">
        <f>+C139*F139</f>
        <v>312.5</v>
      </c>
      <c r="H139" s="195"/>
    </row>
    <row r="140" spans="1:8" ht="14.25" customHeight="1">
      <c r="A140" s="200"/>
      <c r="B140" s="245" t="str">
        <f t="shared" si="23"/>
        <v>SUPERVISOR GENERAL DE OBRA</v>
      </c>
      <c r="C140" s="363">
        <f t="shared" si="23"/>
        <v>1</v>
      </c>
      <c r="D140" s="363">
        <f t="shared" si="23"/>
        <v>1</v>
      </c>
      <c r="E140" s="363">
        <f t="shared" si="23"/>
        <v>25</v>
      </c>
      <c r="F140" s="363">
        <f t="shared" ref="F140:F150" si="24">($C$134*2)/12*(E140*D140)</f>
        <v>1250</v>
      </c>
      <c r="G140" s="245">
        <f t="shared" ref="G140:G150" si="25">+C140*F140</f>
        <v>1250</v>
      </c>
      <c r="H140" s="195"/>
    </row>
    <row r="141" spans="1:8" ht="14.25" customHeight="1">
      <c r="A141" s="200"/>
      <c r="B141" s="245" t="str">
        <f t="shared" ref="B141:E142" si="26">+B39</f>
        <v>ESPECIALISTA DE ESTRUCTURAS</v>
      </c>
      <c r="C141" s="363">
        <f t="shared" si="26"/>
        <v>1</v>
      </c>
      <c r="D141" s="363">
        <f t="shared" si="26"/>
        <v>0.5</v>
      </c>
      <c r="E141" s="363">
        <f t="shared" si="26"/>
        <v>25</v>
      </c>
      <c r="F141" s="363">
        <f t="shared" si="24"/>
        <v>625</v>
      </c>
      <c r="G141" s="245">
        <f t="shared" si="25"/>
        <v>625</v>
      </c>
      <c r="H141" s="195"/>
    </row>
    <row r="142" spans="1:8" ht="14.25" customHeight="1">
      <c r="A142" s="200"/>
      <c r="B142" s="245" t="str">
        <f t="shared" si="26"/>
        <v>ESPECIALISTA GEOTECNISTA</v>
      </c>
      <c r="C142" s="363">
        <f t="shared" si="26"/>
        <v>1</v>
      </c>
      <c r="D142" s="363">
        <f t="shared" si="26"/>
        <v>0.5</v>
      </c>
      <c r="E142" s="363">
        <f t="shared" si="26"/>
        <v>25</v>
      </c>
      <c r="F142" s="363">
        <f>($C$134*2)/12*(E142*D142)</f>
        <v>625</v>
      </c>
      <c r="G142" s="245">
        <f>+C142*F142</f>
        <v>625</v>
      </c>
      <c r="H142" s="195"/>
    </row>
    <row r="143" spans="1:8" ht="14.25" customHeight="1">
      <c r="A143" s="200"/>
      <c r="B143" s="245" t="str">
        <f t="shared" ref="B143:E150" si="27">+B41</f>
        <v>ESPECIALISTA DE ARQUITECTURA</v>
      </c>
      <c r="C143" s="363">
        <f t="shared" si="27"/>
        <v>1</v>
      </c>
      <c r="D143" s="363">
        <f t="shared" si="27"/>
        <v>0.5</v>
      </c>
      <c r="E143" s="363">
        <f t="shared" si="27"/>
        <v>25</v>
      </c>
      <c r="F143" s="363">
        <f t="shared" si="24"/>
        <v>625</v>
      </c>
      <c r="G143" s="245">
        <f t="shared" si="25"/>
        <v>625</v>
      </c>
      <c r="H143" s="195"/>
    </row>
    <row r="144" spans="1:8" ht="14.25" customHeight="1">
      <c r="A144" s="200"/>
      <c r="B144" s="245" t="str">
        <f t="shared" si="27"/>
        <v>ESPECIALISTA EN INST. SANITARIAS</v>
      </c>
      <c r="C144" s="363">
        <f t="shared" si="27"/>
        <v>1</v>
      </c>
      <c r="D144" s="363">
        <f t="shared" si="27"/>
        <v>0.3</v>
      </c>
      <c r="E144" s="363">
        <f t="shared" si="27"/>
        <v>25</v>
      </c>
      <c r="F144" s="363">
        <f t="shared" si="24"/>
        <v>375</v>
      </c>
      <c r="G144" s="245">
        <f t="shared" si="25"/>
        <v>375</v>
      </c>
      <c r="H144" s="195"/>
    </row>
    <row r="145" spans="1:9" ht="14.25" customHeight="1">
      <c r="A145" s="200"/>
      <c r="B145" s="245" t="str">
        <f t="shared" si="27"/>
        <v>ESPECIALISTA EN INST. ELECTRICAS</v>
      </c>
      <c r="C145" s="363">
        <f t="shared" si="27"/>
        <v>1</v>
      </c>
      <c r="D145" s="363">
        <f t="shared" si="27"/>
        <v>0.3</v>
      </c>
      <c r="E145" s="363">
        <f t="shared" si="27"/>
        <v>25</v>
      </c>
      <c r="F145" s="363">
        <f t="shared" si="24"/>
        <v>375</v>
      </c>
      <c r="G145" s="245">
        <f t="shared" si="25"/>
        <v>375</v>
      </c>
      <c r="H145" s="195"/>
    </row>
    <row r="146" spans="1:9" ht="14.25" customHeight="1">
      <c r="A146" s="200"/>
      <c r="B146" s="245" t="str">
        <f t="shared" si="27"/>
        <v>ESPECIALISTA EN EQUIPOS Y MOBILIARIO EDUCATIVO</v>
      </c>
      <c r="C146" s="363">
        <f t="shared" si="27"/>
        <v>1</v>
      </c>
      <c r="D146" s="363">
        <f t="shared" si="27"/>
        <v>1</v>
      </c>
      <c r="E146" s="363">
        <f t="shared" si="27"/>
        <v>25</v>
      </c>
      <c r="F146" s="363">
        <f t="shared" si="24"/>
        <v>1250</v>
      </c>
      <c r="G146" s="245">
        <f t="shared" si="25"/>
        <v>1250</v>
      </c>
      <c r="H146" s="195"/>
    </row>
    <row r="147" spans="1:9" ht="14.25" customHeight="1">
      <c r="A147" s="200"/>
      <c r="B147" s="245" t="str">
        <f t="shared" si="27"/>
        <v>ESPECIALISTA EN GESTION DE CAPACITACIÓN</v>
      </c>
      <c r="C147" s="363">
        <f t="shared" si="27"/>
        <v>1</v>
      </c>
      <c r="D147" s="363">
        <f t="shared" si="27"/>
        <v>0.5</v>
      </c>
      <c r="E147" s="363">
        <f t="shared" si="27"/>
        <v>25</v>
      </c>
      <c r="F147" s="363">
        <f t="shared" si="24"/>
        <v>625</v>
      </c>
      <c r="G147" s="245">
        <f t="shared" si="25"/>
        <v>625</v>
      </c>
      <c r="H147" s="195"/>
    </row>
    <row r="148" spans="1:9" ht="14.25" customHeight="1">
      <c r="A148" s="200"/>
      <c r="B148" s="245" t="str">
        <f t="shared" si="27"/>
        <v>ESPECIALISTA EN MATERIAL PEDAGÓGICO</v>
      </c>
      <c r="C148" s="363">
        <f t="shared" si="27"/>
        <v>1</v>
      </c>
      <c r="D148" s="363">
        <f t="shared" si="27"/>
        <v>1</v>
      </c>
      <c r="E148" s="363">
        <f t="shared" si="27"/>
        <v>25</v>
      </c>
      <c r="F148" s="363">
        <f t="shared" si="24"/>
        <v>1250</v>
      </c>
      <c r="G148" s="245">
        <f t="shared" si="25"/>
        <v>1250</v>
      </c>
      <c r="H148" s="195"/>
    </row>
    <row r="149" spans="1:9" ht="12.75" customHeight="1">
      <c r="A149" s="200"/>
      <c r="B149" s="245" t="str">
        <f t="shared" si="27"/>
        <v>ASISTENTE TECNICO</v>
      </c>
      <c r="C149" s="363">
        <f t="shared" si="27"/>
        <v>1</v>
      </c>
      <c r="D149" s="363">
        <f t="shared" si="27"/>
        <v>1</v>
      </c>
      <c r="E149" s="363">
        <f t="shared" si="27"/>
        <v>25</v>
      </c>
      <c r="F149" s="363">
        <f t="shared" si="24"/>
        <v>1250</v>
      </c>
      <c r="G149" s="245">
        <f t="shared" si="25"/>
        <v>1250</v>
      </c>
      <c r="H149" s="195"/>
    </row>
    <row r="150" spans="1:9" ht="12.75" customHeight="1">
      <c r="A150" s="200"/>
      <c r="B150" s="245" t="str">
        <f t="shared" si="27"/>
        <v>ASISTENTE ADMINISTRATIVO DE PLANTA</v>
      </c>
      <c r="C150" s="363">
        <f t="shared" si="27"/>
        <v>1</v>
      </c>
      <c r="D150" s="363">
        <f t="shared" si="27"/>
        <v>0.5</v>
      </c>
      <c r="E150" s="363">
        <f t="shared" si="27"/>
        <v>25</v>
      </c>
      <c r="F150" s="363">
        <f t="shared" si="24"/>
        <v>625</v>
      </c>
      <c r="G150" s="245">
        <f t="shared" si="25"/>
        <v>625</v>
      </c>
      <c r="H150" s="195"/>
    </row>
    <row r="151" spans="1:9" ht="14.25" customHeight="1">
      <c r="A151" s="183"/>
      <c r="B151" s="774" t="s">
        <v>3</v>
      </c>
      <c r="C151" s="774"/>
      <c r="D151" s="774"/>
      <c r="E151" s="774"/>
      <c r="F151" s="774"/>
      <c r="G151" s="206">
        <f>SUM(G139:G150)</f>
        <v>9187.5</v>
      </c>
      <c r="H151" s="195"/>
    </row>
    <row r="152" spans="1:9" ht="14.25" customHeight="1">
      <c r="A152" s="200"/>
      <c r="B152" s="195"/>
      <c r="C152" s="195"/>
      <c r="D152" s="195"/>
      <c r="E152" s="195"/>
      <c r="F152" s="196"/>
      <c r="G152" s="195"/>
      <c r="H152" s="195"/>
    </row>
    <row r="153" spans="1:9" ht="12.75" customHeight="1">
      <c r="A153" s="200"/>
      <c r="B153" s="308"/>
      <c r="C153" s="195"/>
      <c r="D153" s="195"/>
      <c r="E153" s="207"/>
      <c r="F153" s="196"/>
      <c r="G153" s="195"/>
      <c r="H153" s="195"/>
    </row>
    <row r="154" spans="1:9" s="168" customFormat="1" ht="15">
      <c r="A154" s="339" t="s">
        <v>268</v>
      </c>
      <c r="B154" s="340"/>
      <c r="C154" s="336"/>
      <c r="D154" s="336"/>
      <c r="E154" s="336"/>
      <c r="F154" s="337"/>
      <c r="G154" s="337" t="s">
        <v>0</v>
      </c>
      <c r="H154" s="338">
        <f>+H156+H200+H174+H166</f>
        <v>153540.6</v>
      </c>
      <c r="I154" s="187"/>
    </row>
    <row r="155" spans="1:9" s="168" customFormat="1" ht="15">
      <c r="A155" s="212"/>
      <c r="B155" s="213"/>
      <c r="C155" s="190"/>
      <c r="D155" s="190"/>
      <c r="E155" s="190"/>
      <c r="F155" s="191"/>
      <c r="G155" s="191"/>
      <c r="H155" s="192"/>
      <c r="I155" s="187"/>
    </row>
    <row r="156" spans="1:9" s="168" customFormat="1" ht="15">
      <c r="A156" s="349">
        <v>1</v>
      </c>
      <c r="B156" s="350" t="s">
        <v>257</v>
      </c>
      <c r="C156" s="351"/>
      <c r="D156" s="351"/>
      <c r="E156" s="356"/>
      <c r="F156" s="352"/>
      <c r="G156" s="353" t="s">
        <v>0</v>
      </c>
      <c r="H156" s="353">
        <f>G164</f>
        <v>44880</v>
      </c>
      <c r="I156" s="187"/>
    </row>
    <row r="157" spans="1:9" s="168" customFormat="1" ht="15">
      <c r="A157" s="212"/>
      <c r="B157" s="213"/>
      <c r="C157" s="190"/>
      <c r="D157" s="190"/>
      <c r="E157" s="190"/>
      <c r="F157" s="191"/>
      <c r="G157" s="191"/>
      <c r="H157" s="192"/>
      <c r="I157" s="187"/>
    </row>
    <row r="158" spans="1:9" ht="15.75" customHeight="1">
      <c r="A158" s="214">
        <v>1.01</v>
      </c>
      <c r="B158" s="198" t="s">
        <v>26</v>
      </c>
      <c r="C158" s="195"/>
      <c r="D158" s="195"/>
      <c r="E158" s="195"/>
      <c r="F158" s="196"/>
      <c r="G158" s="211" t="s">
        <v>0</v>
      </c>
      <c r="H158" s="215">
        <f>G164</f>
        <v>44880</v>
      </c>
    </row>
    <row r="159" spans="1:9" ht="12.75" customHeight="1">
      <c r="A159" s="197"/>
      <c r="B159" s="198"/>
      <c r="C159" s="195"/>
      <c r="D159" s="195"/>
      <c r="E159" s="195"/>
      <c r="F159" s="196"/>
      <c r="G159" s="195"/>
      <c r="H159" s="195"/>
      <c r="I159" s="179"/>
    </row>
    <row r="160" spans="1:9" ht="12.75" customHeight="1">
      <c r="A160" s="200"/>
      <c r="B160" s="797" t="s">
        <v>18</v>
      </c>
      <c r="C160" s="797"/>
      <c r="D160" s="216" t="s">
        <v>2</v>
      </c>
      <c r="E160" s="216" t="s">
        <v>19</v>
      </c>
      <c r="F160" s="216" t="s">
        <v>5</v>
      </c>
      <c r="G160" s="216" t="s">
        <v>4</v>
      </c>
      <c r="H160" s="217"/>
    </row>
    <row r="161" spans="1:11" ht="13.5" customHeight="1">
      <c r="A161" s="218"/>
      <c r="B161" s="795" t="s">
        <v>76</v>
      </c>
      <c r="C161" s="796"/>
      <c r="D161" s="365" t="s">
        <v>2</v>
      </c>
      <c r="E161" s="220">
        <f>11*8</f>
        <v>88</v>
      </c>
      <c r="F161" s="221">
        <v>50</v>
      </c>
      <c r="G161" s="204">
        <f>E161*F161</f>
        <v>4400</v>
      </c>
      <c r="H161" s="222"/>
    </row>
    <row r="162" spans="1:11" ht="12.75" customHeight="1">
      <c r="A162" s="200"/>
      <c r="B162" s="793" t="s">
        <v>255</v>
      </c>
      <c r="C162" s="794"/>
      <c r="D162" s="366" t="s">
        <v>2</v>
      </c>
      <c r="E162" s="220">
        <v>88</v>
      </c>
      <c r="F162" s="223">
        <v>80</v>
      </c>
      <c r="G162" s="224">
        <f>E162*F162</f>
        <v>7040</v>
      </c>
      <c r="H162" s="209"/>
    </row>
    <row r="163" spans="1:11" ht="12.75" customHeight="1">
      <c r="A163" s="200"/>
      <c r="B163" s="807" t="s">
        <v>256</v>
      </c>
      <c r="C163" s="808"/>
      <c r="D163" s="366" t="s">
        <v>8</v>
      </c>
      <c r="E163" s="220">
        <v>88</v>
      </c>
      <c r="F163" s="223">
        <v>380</v>
      </c>
      <c r="G163" s="224">
        <f>E163*F163</f>
        <v>33440</v>
      </c>
      <c r="H163" s="209"/>
    </row>
    <row r="164" spans="1:11" ht="12.75" customHeight="1">
      <c r="A164" s="200"/>
      <c r="B164" s="784" t="s">
        <v>3</v>
      </c>
      <c r="C164" s="784"/>
      <c r="D164" s="782"/>
      <c r="E164" s="782"/>
      <c r="F164" s="782"/>
      <c r="G164" s="225">
        <f>SUM(G161:G163)</f>
        <v>44880</v>
      </c>
      <c r="H164" s="209"/>
    </row>
    <row r="165" spans="1:11" ht="12.75" customHeight="1">
      <c r="A165" s="200"/>
      <c r="B165" s="217"/>
      <c r="C165" s="217"/>
      <c r="D165" s="217"/>
      <c r="E165" s="217"/>
      <c r="F165" s="217"/>
      <c r="G165" s="226"/>
      <c r="H165" s="209"/>
    </row>
    <row r="166" spans="1:11" ht="12.75" customHeight="1">
      <c r="A166" s="349">
        <v>2</v>
      </c>
      <c r="B166" s="350" t="s">
        <v>272</v>
      </c>
      <c r="C166" s="351"/>
      <c r="D166" s="351"/>
      <c r="E166" s="351"/>
      <c r="F166" s="352"/>
      <c r="G166" s="353" t="s">
        <v>0</v>
      </c>
      <c r="H166" s="354">
        <f>+H168</f>
        <v>45965</v>
      </c>
    </row>
    <row r="167" spans="1:11" ht="12.75" customHeight="1">
      <c r="A167" s="197"/>
      <c r="B167" s="198"/>
      <c r="C167" s="195"/>
      <c r="D167" s="195"/>
      <c r="E167" s="195"/>
      <c r="F167" s="196"/>
      <c r="G167" s="195"/>
      <c r="H167" s="195"/>
    </row>
    <row r="168" spans="1:11" ht="12.75" customHeight="1">
      <c r="A168" s="197">
        <v>2.0099999999999998</v>
      </c>
      <c r="B168" s="198" t="s">
        <v>273</v>
      </c>
      <c r="C168" s="184"/>
      <c r="D168" s="184"/>
      <c r="E168" s="184"/>
      <c r="F168" s="201"/>
      <c r="G168" s="211" t="s">
        <v>0</v>
      </c>
      <c r="H168" s="215">
        <f>G172</f>
        <v>45965</v>
      </c>
    </row>
    <row r="169" spans="1:11" ht="12.75" customHeight="1">
      <c r="A169" s="227"/>
      <c r="B169" s="228"/>
      <c r="C169" s="229"/>
      <c r="D169" s="229"/>
      <c r="E169" s="230"/>
      <c r="F169" s="229"/>
      <c r="G169" s="230"/>
    </row>
    <row r="170" spans="1:11" ht="12.75" customHeight="1">
      <c r="A170" s="227"/>
      <c r="B170" s="783" t="s">
        <v>18</v>
      </c>
      <c r="C170" s="783"/>
      <c r="D170" s="216" t="s">
        <v>2</v>
      </c>
      <c r="E170" s="216" t="s">
        <v>19</v>
      </c>
      <c r="F170" s="216" t="s">
        <v>5</v>
      </c>
      <c r="G170" s="216" t="s">
        <v>4</v>
      </c>
    </row>
    <row r="171" spans="1:11" ht="12.75" customHeight="1">
      <c r="A171" s="227"/>
      <c r="B171" s="777" t="s">
        <v>114</v>
      </c>
      <c r="C171" s="777"/>
      <c r="D171" s="205" t="s">
        <v>6</v>
      </c>
      <c r="E171" s="232">
        <f>317*2*5</f>
        <v>3170</v>
      </c>
      <c r="F171" s="205">
        <v>14.5</v>
      </c>
      <c r="G171" s="233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34"/>
      <c r="B172" s="782" t="s">
        <v>3</v>
      </c>
      <c r="C172" s="782"/>
      <c r="D172" s="782"/>
      <c r="E172" s="782"/>
      <c r="F172" s="782"/>
      <c r="G172" s="235">
        <f>SUM(G171:G171)</f>
        <v>45965</v>
      </c>
    </row>
    <row r="173" spans="1:11" ht="12.75" customHeight="1">
      <c r="A173" s="200"/>
      <c r="B173" s="217"/>
      <c r="C173" s="217"/>
      <c r="D173" s="217"/>
      <c r="E173" s="217"/>
      <c r="F173" s="217"/>
      <c r="G173" s="226"/>
      <c r="H173" s="209"/>
    </row>
    <row r="174" spans="1:11" ht="12.75" customHeight="1">
      <c r="A174" s="349">
        <v>3</v>
      </c>
      <c r="B174" s="350" t="s">
        <v>297</v>
      </c>
      <c r="C174" s="351"/>
      <c r="D174" s="351"/>
      <c r="E174" s="351"/>
      <c r="F174" s="352"/>
      <c r="G174" s="353" t="s">
        <v>0</v>
      </c>
      <c r="H174" s="354">
        <f>+H176</f>
        <v>17950</v>
      </c>
    </row>
    <row r="175" spans="1:11" ht="12.75" customHeight="1">
      <c r="A175" s="197"/>
      <c r="B175" s="198"/>
      <c r="C175" s="195"/>
      <c r="D175" s="195"/>
      <c r="E175" s="195"/>
      <c r="F175" s="196"/>
      <c r="G175" s="195"/>
      <c r="H175" s="195"/>
    </row>
    <row r="176" spans="1:11" ht="12.75" customHeight="1">
      <c r="A176" s="197">
        <v>3.01</v>
      </c>
      <c r="B176" s="198" t="s">
        <v>293</v>
      </c>
      <c r="C176" s="184"/>
      <c r="D176" s="184"/>
      <c r="E176" s="184"/>
      <c r="F176" s="201"/>
      <c r="G176" s="211" t="s">
        <v>0</v>
      </c>
      <c r="H176" s="215">
        <f>G198</f>
        <v>17950</v>
      </c>
    </row>
    <row r="177" spans="1:7" ht="12.75" customHeight="1">
      <c r="A177" s="227"/>
      <c r="B177" s="228"/>
      <c r="C177" s="229"/>
      <c r="D177" s="229"/>
      <c r="E177" s="230"/>
      <c r="F177" s="229"/>
      <c r="G177" s="230"/>
    </row>
    <row r="178" spans="1:7" ht="12.75" customHeight="1">
      <c r="A178" s="227"/>
      <c r="B178" s="797" t="s">
        <v>18</v>
      </c>
      <c r="C178" s="798"/>
      <c r="D178" s="367" t="s">
        <v>2</v>
      </c>
      <c r="E178" s="374" t="s">
        <v>19</v>
      </c>
      <c r="F178" s="367" t="s">
        <v>5</v>
      </c>
      <c r="G178" s="372" t="s">
        <v>4</v>
      </c>
    </row>
    <row r="179" spans="1:7" ht="12.75" customHeight="1">
      <c r="A179" s="227"/>
      <c r="B179" s="795" t="s">
        <v>275</v>
      </c>
      <c r="C179" s="796"/>
      <c r="D179" s="383" t="s">
        <v>2</v>
      </c>
      <c r="E179" s="368">
        <v>1</v>
      </c>
      <c r="F179" s="373">
        <v>11500</v>
      </c>
      <c r="G179" s="369">
        <f>+E179*F179</f>
        <v>11500</v>
      </c>
    </row>
    <row r="180" spans="1:7" ht="12.75" customHeight="1">
      <c r="A180" s="227"/>
      <c r="B180" s="793" t="s">
        <v>251</v>
      </c>
      <c r="C180" s="794"/>
      <c r="D180" s="375" t="s">
        <v>2</v>
      </c>
      <c r="E180" s="201">
        <v>1</v>
      </c>
      <c r="F180" s="239">
        <v>4500</v>
      </c>
      <c r="G180" s="370">
        <f>+E180*F180</f>
        <v>4500</v>
      </c>
    </row>
    <row r="181" spans="1:7" ht="12.75" customHeight="1">
      <c r="A181" s="227"/>
      <c r="B181" s="793" t="s">
        <v>282</v>
      </c>
      <c r="C181" s="794"/>
      <c r="D181" s="375" t="s">
        <v>2</v>
      </c>
      <c r="E181" s="201">
        <v>1</v>
      </c>
      <c r="F181" s="239">
        <v>750</v>
      </c>
      <c r="G181" s="370">
        <f>+E181*F181</f>
        <v>750</v>
      </c>
    </row>
    <row r="182" spans="1:7" ht="12.75" customHeight="1">
      <c r="A182" s="227"/>
      <c r="B182" s="793" t="s">
        <v>298</v>
      </c>
      <c r="C182" s="794"/>
      <c r="D182" s="375" t="s">
        <v>2</v>
      </c>
      <c r="E182" s="201">
        <v>1</v>
      </c>
      <c r="F182" s="239">
        <v>1200</v>
      </c>
      <c r="G182" s="370">
        <f>+E182*F182</f>
        <v>1200</v>
      </c>
    </row>
    <row r="183" spans="1:7" ht="12.75" customHeight="1">
      <c r="A183" s="227"/>
      <c r="B183" s="810" t="s">
        <v>309</v>
      </c>
      <c r="C183" s="811"/>
      <c r="D183" s="375"/>
      <c r="E183" s="201"/>
      <c r="F183" s="239"/>
      <c r="G183" s="370"/>
    </row>
    <row r="184" spans="1:7" ht="12.75" customHeight="1">
      <c r="A184" s="227"/>
      <c r="B184" s="793" t="s">
        <v>303</v>
      </c>
      <c r="C184" s="794" t="s">
        <v>44</v>
      </c>
      <c r="D184" s="375">
        <v>1</v>
      </c>
      <c r="E184" s="201"/>
      <c r="F184" s="239">
        <v>1260</v>
      </c>
      <c r="G184" s="370">
        <f>+F184*D184</f>
        <v>1260</v>
      </c>
    </row>
    <row r="185" spans="1:7" ht="12.75" customHeight="1">
      <c r="A185" s="227"/>
      <c r="B185" s="793" t="s">
        <v>304</v>
      </c>
      <c r="C185" s="794" t="s">
        <v>44</v>
      </c>
      <c r="D185" s="375">
        <v>1</v>
      </c>
      <c r="E185" s="201"/>
      <c r="F185" s="239">
        <v>3600</v>
      </c>
      <c r="G185" s="370">
        <f>+F185*D185</f>
        <v>3600</v>
      </c>
    </row>
    <row r="186" spans="1:7" ht="12.75" customHeight="1">
      <c r="A186" s="227"/>
      <c r="B186" s="793" t="s">
        <v>305</v>
      </c>
      <c r="C186" s="794" t="s">
        <v>44</v>
      </c>
      <c r="D186" s="375">
        <v>1</v>
      </c>
      <c r="E186" s="201"/>
      <c r="F186" s="239">
        <v>1569</v>
      </c>
      <c r="G186" s="370">
        <f>+F186*D186</f>
        <v>1569</v>
      </c>
    </row>
    <row r="187" spans="1:7" ht="12.75" customHeight="1">
      <c r="A187" s="227"/>
      <c r="B187" s="793" t="s">
        <v>306</v>
      </c>
      <c r="C187" s="794" t="s">
        <v>44</v>
      </c>
      <c r="D187" s="375">
        <v>1</v>
      </c>
      <c r="E187" s="201"/>
      <c r="F187" s="239">
        <v>10705.38</v>
      </c>
      <c r="G187" s="370">
        <f>+F187*D187</f>
        <v>10705.38</v>
      </c>
    </row>
    <row r="188" spans="1:7" ht="12.75" customHeight="1">
      <c r="A188" s="227"/>
      <c r="B188" s="793" t="s">
        <v>307</v>
      </c>
      <c r="C188" s="794" t="s">
        <v>44</v>
      </c>
      <c r="D188" s="375">
        <v>1</v>
      </c>
      <c r="E188" s="201"/>
      <c r="F188" s="239"/>
      <c r="G188" s="370"/>
    </row>
    <row r="189" spans="1:7" ht="12.75" customHeight="1">
      <c r="A189" s="227"/>
      <c r="B189" s="793"/>
      <c r="C189" s="794"/>
      <c r="D189" s="375"/>
      <c r="E189" s="201"/>
      <c r="F189" s="239"/>
      <c r="G189" s="370"/>
    </row>
    <row r="190" spans="1:7" ht="12.75" customHeight="1">
      <c r="A190" s="227"/>
      <c r="B190" s="793"/>
      <c r="C190" s="794"/>
      <c r="D190" s="375"/>
      <c r="E190" s="201"/>
      <c r="F190" s="239"/>
      <c r="G190" s="370"/>
    </row>
    <row r="191" spans="1:7" ht="12.75" customHeight="1">
      <c r="A191" s="227"/>
      <c r="B191" s="793"/>
      <c r="C191" s="794"/>
      <c r="D191" s="375"/>
      <c r="E191" s="201"/>
      <c r="F191" s="239"/>
      <c r="G191" s="370"/>
    </row>
    <row r="192" spans="1:7" ht="12.75" customHeight="1">
      <c r="A192" s="227"/>
      <c r="B192" s="793"/>
      <c r="C192" s="794"/>
      <c r="D192" s="375"/>
      <c r="E192" s="201"/>
      <c r="F192" s="239"/>
      <c r="G192" s="370"/>
    </row>
    <row r="193" spans="1:8" ht="12.75" customHeight="1">
      <c r="A193" s="227"/>
      <c r="B193" s="793"/>
      <c r="C193" s="794"/>
      <c r="D193" s="375"/>
      <c r="E193" s="201"/>
      <c r="F193" s="239"/>
      <c r="G193" s="370"/>
    </row>
    <row r="194" spans="1:8" ht="12.75" customHeight="1">
      <c r="A194" s="227"/>
      <c r="B194" s="793"/>
      <c r="C194" s="794"/>
      <c r="D194" s="375"/>
      <c r="E194" s="201"/>
      <c r="F194" s="239"/>
      <c r="G194" s="370"/>
    </row>
    <row r="195" spans="1:8" ht="12.75" customHeight="1">
      <c r="A195" s="227"/>
      <c r="B195" s="793"/>
      <c r="C195" s="794"/>
      <c r="D195" s="375"/>
      <c r="E195" s="201"/>
      <c r="F195" s="239"/>
      <c r="G195" s="370"/>
    </row>
    <row r="196" spans="1:8" ht="12.75" customHeight="1">
      <c r="A196" s="227"/>
      <c r="B196" s="793"/>
      <c r="C196" s="794"/>
      <c r="D196" s="375"/>
      <c r="E196" s="201"/>
      <c r="F196" s="239"/>
      <c r="G196" s="370"/>
    </row>
    <row r="197" spans="1:8" ht="12.75" customHeight="1">
      <c r="A197" s="227"/>
      <c r="B197" s="250"/>
      <c r="C197" s="389"/>
      <c r="D197" s="384"/>
      <c r="E197" s="371"/>
      <c r="F197" s="266"/>
      <c r="G197" s="370"/>
    </row>
    <row r="198" spans="1:8" ht="12.75" customHeight="1">
      <c r="A198" s="234"/>
      <c r="B198" s="784" t="s">
        <v>3</v>
      </c>
      <c r="C198" s="784"/>
      <c r="D198" s="782"/>
      <c r="E198" s="782"/>
      <c r="F198" s="782"/>
      <c r="G198" s="235">
        <f>SUM(G179:G182)</f>
        <v>17950</v>
      </c>
    </row>
    <row r="199" spans="1:8" ht="12.75" customHeight="1">
      <c r="A199" s="200"/>
      <c r="B199" s="217"/>
      <c r="C199" s="217"/>
      <c r="D199" s="217"/>
      <c r="E199" s="217"/>
      <c r="F199" s="217"/>
      <c r="G199" s="226"/>
      <c r="H199" s="209"/>
    </row>
    <row r="200" spans="1:8" ht="12.75" customHeight="1">
      <c r="A200" s="349">
        <v>4</v>
      </c>
      <c r="B200" s="350" t="s">
        <v>95</v>
      </c>
      <c r="C200" s="351"/>
      <c r="D200" s="351"/>
      <c r="E200" s="356"/>
      <c r="F200" s="352"/>
      <c r="G200" s="353" t="s">
        <v>0</v>
      </c>
      <c r="H200" s="354">
        <f>+H202</f>
        <v>44745.599999999999</v>
      </c>
    </row>
    <row r="201" spans="1:8" ht="12.75" customHeight="1">
      <c r="A201" s="236"/>
      <c r="B201" s="237"/>
      <c r="C201" s="195"/>
      <c r="D201" s="195"/>
      <c r="E201" s="196"/>
      <c r="F201" s="238"/>
      <c r="G201" s="211"/>
      <c r="H201" s="181"/>
    </row>
    <row r="202" spans="1:8" ht="12.75" customHeight="1">
      <c r="A202" s="214">
        <v>4.01</v>
      </c>
      <c r="B202" s="198" t="s">
        <v>36</v>
      </c>
      <c r="C202" s="195"/>
      <c r="D202" s="195"/>
      <c r="E202" s="196"/>
      <c r="F202" s="196"/>
      <c r="G202" s="211" t="s">
        <v>0</v>
      </c>
      <c r="H202" s="215">
        <f>+G230</f>
        <v>44745.599999999999</v>
      </c>
    </row>
    <row r="203" spans="1:8" ht="12.75" hidden="1" customHeight="1">
      <c r="A203" s="197">
        <v>1</v>
      </c>
      <c r="B203" s="198" t="s">
        <v>54</v>
      </c>
      <c r="C203" s="195"/>
      <c r="D203" s="195"/>
      <c r="E203" s="195"/>
      <c r="F203" s="196"/>
      <c r="G203" s="195"/>
      <c r="H203" s="184"/>
    </row>
    <row r="204" spans="1:8" ht="12.75" hidden="1" customHeight="1">
      <c r="A204" s="197"/>
      <c r="B204" s="198"/>
      <c r="C204" s="195"/>
      <c r="D204" s="195"/>
      <c r="E204" s="195"/>
      <c r="F204" s="196"/>
      <c r="G204" s="195"/>
      <c r="H204" s="184"/>
    </row>
    <row r="205" spans="1:8" ht="12.75" hidden="1" customHeight="1">
      <c r="A205" s="197"/>
      <c r="B205" s="202" t="s">
        <v>34</v>
      </c>
      <c r="C205" s="203" t="s">
        <v>44</v>
      </c>
      <c r="D205" s="203"/>
      <c r="E205" s="203" t="s">
        <v>19</v>
      </c>
      <c r="F205" s="203" t="s">
        <v>5</v>
      </c>
      <c r="G205" s="203" t="s">
        <v>4</v>
      </c>
      <c r="H205" s="184"/>
    </row>
    <row r="206" spans="1:8" ht="12.75" hidden="1" customHeight="1">
      <c r="A206" s="197"/>
      <c r="B206" s="247"/>
      <c r="C206" s="248"/>
      <c r="D206" s="248"/>
      <c r="E206" s="249">
        <v>0</v>
      </c>
      <c r="F206" s="248">
        <v>0</v>
      </c>
      <c r="G206" s="249">
        <f>+E206*F206</f>
        <v>0</v>
      </c>
      <c r="H206" s="184"/>
    </row>
    <row r="207" spans="1:8" ht="12.75" hidden="1" customHeight="1">
      <c r="A207" s="197"/>
      <c r="B207" s="782" t="s">
        <v>3</v>
      </c>
      <c r="C207" s="782"/>
      <c r="D207" s="782"/>
      <c r="E207" s="782"/>
      <c r="F207" s="782"/>
      <c r="G207" s="245">
        <f>SUM(G206:G206)</f>
        <v>0</v>
      </c>
      <c r="H207" s="184"/>
    </row>
    <row r="208" spans="1:8" ht="12.75" hidden="1" customHeight="1">
      <c r="A208" s="197"/>
      <c r="B208" s="198"/>
      <c r="C208" s="195"/>
      <c r="D208" s="195"/>
      <c r="E208" s="195"/>
      <c r="F208" s="196"/>
      <c r="G208" s="195"/>
      <c r="H208" s="184"/>
    </row>
    <row r="209" spans="1:8" ht="12.75" customHeight="1">
      <c r="A209" s="197"/>
      <c r="B209" s="198"/>
      <c r="C209" s="195"/>
      <c r="D209" s="195"/>
      <c r="E209" s="195"/>
      <c r="F209" s="196"/>
      <c r="G209" s="195"/>
      <c r="H209" s="184"/>
    </row>
    <row r="210" spans="1:8" ht="12.75" customHeight="1">
      <c r="A210" s="200"/>
      <c r="B210" s="377" t="s">
        <v>34</v>
      </c>
      <c r="C210" s="203" t="s">
        <v>44</v>
      </c>
      <c r="D210" s="203" t="s">
        <v>19</v>
      </c>
      <c r="E210" s="390" t="s">
        <v>274</v>
      </c>
      <c r="F210" s="203" t="s">
        <v>5</v>
      </c>
      <c r="G210" s="203" t="s">
        <v>4</v>
      </c>
      <c r="H210" s="184"/>
    </row>
    <row r="211" spans="1:8">
      <c r="A211" s="200"/>
      <c r="B211" s="231" t="s">
        <v>73</v>
      </c>
      <c r="C211" s="375" t="s">
        <v>2</v>
      </c>
      <c r="D211" s="239">
        <v>15</v>
      </c>
      <c r="E211" s="160">
        <v>24</v>
      </c>
      <c r="F211" s="239">
        <v>1</v>
      </c>
      <c r="G211" s="240">
        <f>+F211*E211*D211</f>
        <v>360</v>
      </c>
      <c r="H211" s="184"/>
    </row>
    <row r="212" spans="1:8" ht="12.75" customHeight="1">
      <c r="A212" s="200"/>
      <c r="B212" s="378" t="s">
        <v>40</v>
      </c>
      <c r="C212" s="375" t="s">
        <v>2</v>
      </c>
      <c r="D212" s="239">
        <v>12</v>
      </c>
      <c r="E212" s="160">
        <v>24</v>
      </c>
      <c r="F212" s="239">
        <v>35</v>
      </c>
      <c r="G212" s="240">
        <f t="shared" ref="G212:G229" si="28">+F212*E212*D212</f>
        <v>10080</v>
      </c>
      <c r="H212" s="184"/>
    </row>
    <row r="213" spans="1:8">
      <c r="A213" s="200"/>
      <c r="B213" s="378" t="s">
        <v>71</v>
      </c>
      <c r="C213" s="375" t="s">
        <v>2</v>
      </c>
      <c r="D213" s="239">
        <v>4</v>
      </c>
      <c r="E213" s="160">
        <v>24</v>
      </c>
      <c r="F213" s="239">
        <v>1</v>
      </c>
      <c r="G213" s="240">
        <f t="shared" si="28"/>
        <v>96</v>
      </c>
      <c r="H213" s="184"/>
    </row>
    <row r="214" spans="1:8" ht="12.75" customHeight="1">
      <c r="A214" s="200"/>
      <c r="B214" s="378" t="s">
        <v>166</v>
      </c>
      <c r="C214" s="375" t="s">
        <v>2</v>
      </c>
      <c r="D214" s="239">
        <v>9</v>
      </c>
      <c r="E214" s="160">
        <v>24</v>
      </c>
      <c r="F214" s="239">
        <v>2</v>
      </c>
      <c r="G214" s="240">
        <f t="shared" si="28"/>
        <v>432</v>
      </c>
      <c r="H214" s="184"/>
    </row>
    <row r="215" spans="1:8">
      <c r="A215" s="200"/>
      <c r="B215" s="378" t="s">
        <v>87</v>
      </c>
      <c r="C215" s="375" t="s">
        <v>2</v>
      </c>
      <c r="D215" s="239">
        <v>9</v>
      </c>
      <c r="E215" s="160">
        <v>24</v>
      </c>
      <c r="F215" s="239">
        <v>3</v>
      </c>
      <c r="G215" s="240">
        <f t="shared" si="28"/>
        <v>648</v>
      </c>
      <c r="H215" s="184"/>
    </row>
    <row r="216" spans="1:8" ht="12.75" customHeight="1">
      <c r="A216" s="200"/>
      <c r="B216" s="378" t="s">
        <v>116</v>
      </c>
      <c r="C216" s="375" t="s">
        <v>2</v>
      </c>
      <c r="D216" s="239">
        <v>4</v>
      </c>
      <c r="E216" s="160">
        <v>24</v>
      </c>
      <c r="F216" s="239">
        <v>6</v>
      </c>
      <c r="G216" s="240">
        <f t="shared" si="28"/>
        <v>576</v>
      </c>
      <c r="H216" s="184"/>
    </row>
    <row r="217" spans="1:8">
      <c r="A217" s="200"/>
      <c r="B217" s="378" t="s">
        <v>69</v>
      </c>
      <c r="C217" s="375" t="s">
        <v>2</v>
      </c>
      <c r="D217" s="239">
        <v>4</v>
      </c>
      <c r="E217" s="160">
        <v>24</v>
      </c>
      <c r="F217" s="239">
        <v>4</v>
      </c>
      <c r="G217" s="240">
        <f t="shared" si="28"/>
        <v>384</v>
      </c>
      <c r="H217" s="184"/>
    </row>
    <row r="218" spans="1:8" ht="13.5" customHeight="1">
      <c r="A218" s="200"/>
      <c r="B218" s="378" t="s">
        <v>60</v>
      </c>
      <c r="C218" s="375" t="s">
        <v>35</v>
      </c>
      <c r="D218" s="239">
        <v>4</v>
      </c>
      <c r="E218" s="160">
        <v>24</v>
      </c>
      <c r="F218" s="239">
        <v>6</v>
      </c>
      <c r="G218" s="240">
        <f t="shared" si="28"/>
        <v>576</v>
      </c>
      <c r="H218" s="184"/>
    </row>
    <row r="219" spans="1:8" ht="13.5" customHeight="1">
      <c r="A219" s="200"/>
      <c r="B219" s="378" t="s">
        <v>59</v>
      </c>
      <c r="C219" s="375" t="s">
        <v>2</v>
      </c>
      <c r="D219" s="239">
        <v>8</v>
      </c>
      <c r="E219" s="160">
        <v>24</v>
      </c>
      <c r="F219" s="239">
        <v>0.8</v>
      </c>
      <c r="G219" s="240">
        <f t="shared" si="28"/>
        <v>153.60000000000002</v>
      </c>
      <c r="H219" s="184"/>
    </row>
    <row r="220" spans="1:8" ht="13.5" customHeight="1">
      <c r="A220" s="200"/>
      <c r="B220" s="378" t="s">
        <v>88</v>
      </c>
      <c r="C220" s="375" t="s">
        <v>241</v>
      </c>
      <c r="D220" s="239">
        <v>4</v>
      </c>
      <c r="E220" s="160">
        <v>24</v>
      </c>
      <c r="F220" s="239">
        <v>50</v>
      </c>
      <c r="G220" s="240">
        <f t="shared" si="28"/>
        <v>4800</v>
      </c>
      <c r="H220" s="184"/>
    </row>
    <row r="221" spans="1:8" ht="12.75" customHeight="1">
      <c r="A221" s="200"/>
      <c r="B221" s="378" t="s">
        <v>214</v>
      </c>
      <c r="C221" s="375" t="s">
        <v>2</v>
      </c>
      <c r="D221" s="239">
        <v>4</v>
      </c>
      <c r="E221" s="160">
        <v>24</v>
      </c>
      <c r="F221" s="239">
        <v>5</v>
      </c>
      <c r="G221" s="240">
        <f t="shared" si="28"/>
        <v>480</v>
      </c>
      <c r="H221" s="184"/>
    </row>
    <row r="222" spans="1:8" ht="12" customHeight="1">
      <c r="A222" s="200"/>
      <c r="B222" s="378" t="s">
        <v>43</v>
      </c>
      <c r="C222" s="375" t="s">
        <v>37</v>
      </c>
      <c r="D222" s="239">
        <v>6</v>
      </c>
      <c r="E222" s="160">
        <v>24</v>
      </c>
      <c r="F222" s="239">
        <v>35</v>
      </c>
      <c r="G222" s="240">
        <f t="shared" si="28"/>
        <v>5040</v>
      </c>
      <c r="H222" s="184"/>
    </row>
    <row r="223" spans="1:8">
      <c r="A223" s="200"/>
      <c r="B223" s="378" t="s">
        <v>67</v>
      </c>
      <c r="C223" s="375" t="s">
        <v>2</v>
      </c>
      <c r="D223" s="239">
        <v>6</v>
      </c>
      <c r="E223" s="160">
        <v>24</v>
      </c>
      <c r="F223" s="239">
        <v>4.5</v>
      </c>
      <c r="G223" s="240">
        <f t="shared" si="28"/>
        <v>648</v>
      </c>
      <c r="H223" s="184"/>
    </row>
    <row r="224" spans="1:8">
      <c r="A224" s="200"/>
      <c r="B224" s="378" t="s">
        <v>63</v>
      </c>
      <c r="C224" s="375" t="s">
        <v>2</v>
      </c>
      <c r="D224" s="239">
        <v>9</v>
      </c>
      <c r="E224" s="160">
        <v>24</v>
      </c>
      <c r="F224" s="239">
        <v>5</v>
      </c>
      <c r="G224" s="240">
        <f t="shared" si="28"/>
        <v>1080</v>
      </c>
      <c r="H224" s="184"/>
    </row>
    <row r="225" spans="1:11">
      <c r="A225" s="200"/>
      <c r="B225" s="378" t="s">
        <v>64</v>
      </c>
      <c r="C225" s="375" t="s">
        <v>2</v>
      </c>
      <c r="D225" s="239">
        <v>4</v>
      </c>
      <c r="E225" s="160">
        <v>24</v>
      </c>
      <c r="F225" s="239">
        <v>15</v>
      </c>
      <c r="G225" s="240">
        <f t="shared" si="28"/>
        <v>1440</v>
      </c>
      <c r="H225" s="184"/>
    </row>
    <row r="226" spans="1:11">
      <c r="A226" s="200"/>
      <c r="B226" s="378" t="s">
        <v>75</v>
      </c>
      <c r="C226" s="375" t="s">
        <v>56</v>
      </c>
      <c r="D226" s="239">
        <v>4</v>
      </c>
      <c r="E226" s="160">
        <v>24</v>
      </c>
      <c r="F226" s="239">
        <v>8</v>
      </c>
      <c r="G226" s="240">
        <f t="shared" si="28"/>
        <v>768</v>
      </c>
      <c r="H226" s="184"/>
    </row>
    <row r="227" spans="1:11">
      <c r="A227" s="200"/>
      <c r="B227" s="378" t="s">
        <v>65</v>
      </c>
      <c r="C227" s="375" t="s">
        <v>2</v>
      </c>
      <c r="D227" s="239">
        <v>4</v>
      </c>
      <c r="E227" s="160">
        <v>24</v>
      </c>
      <c r="F227" s="239">
        <v>1.5</v>
      </c>
      <c r="G227" s="240">
        <f t="shared" si="28"/>
        <v>144</v>
      </c>
      <c r="H227" s="184"/>
    </row>
    <row r="228" spans="1:11">
      <c r="A228" s="200"/>
      <c r="B228" s="378" t="s">
        <v>68</v>
      </c>
      <c r="C228" s="375" t="s">
        <v>2</v>
      </c>
      <c r="D228" s="239">
        <v>4</v>
      </c>
      <c r="E228" s="160">
        <v>24</v>
      </c>
      <c r="F228" s="239">
        <v>2.5</v>
      </c>
      <c r="G228" s="240">
        <f t="shared" si="28"/>
        <v>240</v>
      </c>
      <c r="H228" s="184"/>
    </row>
    <row r="229" spans="1:11">
      <c r="A229" s="200"/>
      <c r="B229" s="379" t="s">
        <v>53</v>
      </c>
      <c r="C229" s="376" t="s">
        <v>2</v>
      </c>
      <c r="D229" s="248">
        <v>2</v>
      </c>
      <c r="E229" s="160">
        <v>24</v>
      </c>
      <c r="F229" s="248">
        <v>350</v>
      </c>
      <c r="G229" s="240">
        <f t="shared" si="28"/>
        <v>16800</v>
      </c>
      <c r="H229" s="184"/>
    </row>
    <row r="230" spans="1:11" ht="12.75" customHeight="1">
      <c r="A230" s="199"/>
      <c r="B230" s="784" t="s">
        <v>3</v>
      </c>
      <c r="C230" s="784"/>
      <c r="D230" s="782"/>
      <c r="E230" s="782"/>
      <c r="F230" s="782"/>
      <c r="G230" s="245">
        <f>SUM(G211:G229)</f>
        <v>44745.599999999999</v>
      </c>
      <c r="H230" s="184"/>
    </row>
    <row r="231" spans="1:11" ht="12.75" customHeight="1">
      <c r="A231" s="199"/>
      <c r="B231" s="217"/>
      <c r="C231" s="217"/>
      <c r="D231" s="217"/>
      <c r="E231" s="217"/>
      <c r="F231" s="217"/>
      <c r="G231" s="195"/>
      <c r="H231" s="184"/>
    </row>
    <row r="232" spans="1:11" ht="15" hidden="1" customHeight="1">
      <c r="A232" s="241">
        <v>3</v>
      </c>
      <c r="B232" s="244" t="s">
        <v>96</v>
      </c>
      <c r="C232" s="309"/>
      <c r="D232" s="309"/>
      <c r="E232" s="310"/>
      <c r="F232" s="311"/>
      <c r="G232" s="242" t="s">
        <v>0</v>
      </c>
      <c r="H232" s="243">
        <f>+G236</f>
        <v>0</v>
      </c>
    </row>
    <row r="233" spans="1:11" ht="12.75" hidden="1" customHeight="1">
      <c r="A233" s="227"/>
      <c r="B233" s="228"/>
      <c r="C233" s="229"/>
      <c r="D233" s="229"/>
      <c r="E233" s="230"/>
      <c r="F233" s="229"/>
      <c r="G233" s="230"/>
    </row>
    <row r="234" spans="1:11" ht="18" hidden="1" customHeight="1">
      <c r="A234" s="227"/>
      <c r="B234" s="216" t="s">
        <v>18</v>
      </c>
      <c r="C234" s="216" t="s">
        <v>2</v>
      </c>
      <c r="D234" s="216"/>
      <c r="E234" s="216" t="s">
        <v>19</v>
      </c>
      <c r="F234" s="216" t="s">
        <v>5</v>
      </c>
      <c r="G234" s="216" t="s">
        <v>4</v>
      </c>
      <c r="H234" s="312"/>
    </row>
    <row r="235" spans="1:11" ht="13.5" hidden="1" customHeight="1">
      <c r="A235" s="197"/>
      <c r="B235" s="231" t="s">
        <v>114</v>
      </c>
      <c r="C235" s="205" t="s">
        <v>6</v>
      </c>
      <c r="D235" s="364"/>
      <c r="E235" s="232">
        <v>0</v>
      </c>
      <c r="F235" s="205">
        <v>14.5</v>
      </c>
      <c r="G235" s="233">
        <f>F235*E235</f>
        <v>0</v>
      </c>
      <c r="H235" s="195"/>
      <c r="K235" s="179"/>
    </row>
    <row r="236" spans="1:11" ht="12.75" hidden="1" customHeight="1">
      <c r="A236" s="234"/>
      <c r="B236" s="782" t="s">
        <v>3</v>
      </c>
      <c r="C236" s="782"/>
      <c r="D236" s="782"/>
      <c r="E236" s="782"/>
      <c r="F236" s="782"/>
      <c r="G236" s="313">
        <f>SUM(G235:G235)</f>
        <v>0</v>
      </c>
    </row>
    <row r="237" spans="1:11" ht="12.75" hidden="1" customHeight="1">
      <c r="A237" s="234"/>
      <c r="B237" s="314"/>
      <c r="C237" s="186"/>
      <c r="D237" s="186"/>
      <c r="E237" s="315"/>
      <c r="F237" s="186"/>
      <c r="G237" s="315"/>
    </row>
    <row r="238" spans="1:11" ht="16.5" customHeight="1">
      <c r="A238" s="241"/>
      <c r="B238" s="217"/>
      <c r="C238" s="217"/>
      <c r="D238" s="217"/>
      <c r="E238" s="217"/>
      <c r="F238" s="217"/>
      <c r="G238" s="195"/>
      <c r="H238" s="243"/>
    </row>
    <row r="239" spans="1:11" s="168" customFormat="1" ht="15">
      <c r="A239" s="339" t="s">
        <v>269</v>
      </c>
      <c r="B239" s="340"/>
      <c r="C239" s="336"/>
      <c r="D239" s="336"/>
      <c r="E239" s="336"/>
      <c r="F239" s="337"/>
      <c r="G239" s="337" t="s">
        <v>0</v>
      </c>
      <c r="H239" s="338">
        <f>+H241</f>
        <v>155250</v>
      </c>
      <c r="I239" s="187"/>
    </row>
    <row r="240" spans="1:11" ht="12.75" customHeight="1">
      <c r="A240" s="199"/>
      <c r="B240" s="217"/>
      <c r="C240" s="217"/>
      <c r="D240" s="217"/>
      <c r="E240" s="217"/>
      <c r="F240" s="217"/>
      <c r="G240" s="195"/>
      <c r="H240" s="184"/>
    </row>
    <row r="241" spans="1:8" ht="16.5" customHeight="1">
      <c r="A241" s="349">
        <v>1</v>
      </c>
      <c r="B241" s="350" t="s">
        <v>20</v>
      </c>
      <c r="C241" s="351"/>
      <c r="D241" s="351"/>
      <c r="E241" s="356"/>
      <c r="F241" s="352"/>
      <c r="G241" s="353" t="s">
        <v>0</v>
      </c>
      <c r="H241" s="353">
        <f>G254</f>
        <v>155250</v>
      </c>
    </row>
    <row r="242" spans="1:8" ht="16.5" customHeight="1">
      <c r="A242" s="241"/>
      <c r="B242" s="198"/>
      <c r="C242" s="195"/>
      <c r="D242" s="195"/>
      <c r="E242" s="195"/>
      <c r="F242" s="196"/>
      <c r="G242" s="195"/>
      <c r="H242" s="243"/>
    </row>
    <row r="243" spans="1:8" ht="16.5" customHeight="1">
      <c r="A243" s="241"/>
      <c r="B243" s="377" t="s">
        <v>34</v>
      </c>
      <c r="C243" s="203" t="s">
        <v>44</v>
      </c>
      <c r="D243" s="203" t="s">
        <v>19</v>
      </c>
      <c r="E243" s="203" t="s">
        <v>33</v>
      </c>
      <c r="F243" s="203" t="s">
        <v>5</v>
      </c>
      <c r="G243" s="203" t="s">
        <v>4</v>
      </c>
      <c r="H243" s="243"/>
    </row>
    <row r="244" spans="1:8" ht="16.5" hidden="1" customHeight="1">
      <c r="A244" s="241"/>
      <c r="B244" s="247" t="s">
        <v>115</v>
      </c>
      <c r="C244" s="248" t="s">
        <v>128</v>
      </c>
      <c r="D244" s="248">
        <v>0</v>
      </c>
      <c r="E244" s="161"/>
      <c r="F244" s="248">
        <v>250</v>
      </c>
      <c r="G244" s="249">
        <f>+D244*F244</f>
        <v>0</v>
      </c>
      <c r="H244" s="243"/>
    </row>
    <row r="245" spans="1:8" ht="16.5" customHeight="1">
      <c r="A245" s="241"/>
      <c r="B245" s="378" t="s">
        <v>294</v>
      </c>
      <c r="C245" s="248" t="s">
        <v>242</v>
      </c>
      <c r="D245" s="248">
        <v>1</v>
      </c>
      <c r="E245" s="248">
        <v>24</v>
      </c>
      <c r="F245" s="248">
        <v>250</v>
      </c>
      <c r="G245" s="249">
        <f>+D245*E245*F245</f>
        <v>6000</v>
      </c>
      <c r="H245" s="243"/>
    </row>
    <row r="246" spans="1:8" ht="16.5" customHeight="1">
      <c r="A246" s="241"/>
      <c r="B246" s="378" t="s">
        <v>97</v>
      </c>
      <c r="C246" s="248" t="s">
        <v>242</v>
      </c>
      <c r="D246" s="248">
        <v>1</v>
      </c>
      <c r="E246" s="248">
        <v>9</v>
      </c>
      <c r="F246" s="248">
        <v>250</v>
      </c>
      <c r="G246" s="249">
        <f>+D246*E246*F246</f>
        <v>2250</v>
      </c>
      <c r="H246" s="243"/>
    </row>
    <row r="247" spans="1:8" ht="16.5" customHeight="1">
      <c r="A247" s="241"/>
      <c r="B247" s="378" t="s">
        <v>295</v>
      </c>
      <c r="C247" s="248" t="s">
        <v>44</v>
      </c>
      <c r="D247" s="248">
        <v>1</v>
      </c>
      <c r="E247" s="248">
        <v>24</v>
      </c>
      <c r="F247" s="248">
        <v>6000</v>
      </c>
      <c r="G247" s="249">
        <f>+D247*E247*F247</f>
        <v>144000</v>
      </c>
      <c r="H247" s="243"/>
    </row>
    <row r="248" spans="1:8" ht="16.5" customHeight="1">
      <c r="A248" s="241"/>
      <c r="B248" s="378" t="s">
        <v>299</v>
      </c>
      <c r="C248" s="248" t="s">
        <v>44</v>
      </c>
      <c r="D248" s="248">
        <v>2</v>
      </c>
      <c r="E248" s="248" t="s">
        <v>300</v>
      </c>
      <c r="F248" s="248">
        <v>1500</v>
      </c>
      <c r="G248" s="249">
        <f>D248*F248</f>
        <v>3000</v>
      </c>
      <c r="H248" s="243"/>
    </row>
    <row r="249" spans="1:8" ht="16.5" customHeight="1">
      <c r="A249" s="241"/>
      <c r="B249" s="378"/>
      <c r="C249" s="248"/>
      <c r="D249" s="248"/>
      <c r="E249" s="248"/>
      <c r="F249" s="248"/>
      <c r="G249" s="249"/>
      <c r="H249" s="243"/>
    </row>
    <row r="250" spans="1:8" ht="16.5" customHeight="1">
      <c r="A250" s="241"/>
      <c r="B250" s="378"/>
      <c r="C250" s="248"/>
      <c r="D250" s="248"/>
      <c r="E250" s="248"/>
      <c r="F250" s="248"/>
      <c r="G250" s="249"/>
      <c r="H250" s="243"/>
    </row>
    <row r="251" spans="1:8" ht="16.5" customHeight="1">
      <c r="A251" s="241"/>
      <c r="B251" s="378"/>
      <c r="C251" s="248"/>
      <c r="D251" s="248"/>
      <c r="E251" s="248"/>
      <c r="F251" s="248"/>
      <c r="G251" s="249"/>
      <c r="H251" s="243"/>
    </row>
    <row r="252" spans="1:8" ht="16.5" customHeight="1">
      <c r="A252" s="241"/>
      <c r="B252" s="378"/>
      <c r="C252" s="248"/>
      <c r="D252" s="248"/>
      <c r="E252" s="248"/>
      <c r="F252" s="248"/>
      <c r="G252" s="249"/>
      <c r="H252" s="243"/>
    </row>
    <row r="253" spans="1:8" ht="16.5" customHeight="1">
      <c r="A253" s="241"/>
      <c r="B253" s="378"/>
      <c r="C253" s="248"/>
      <c r="D253" s="248"/>
      <c r="E253" s="248"/>
      <c r="F253" s="248"/>
      <c r="G253" s="249"/>
      <c r="H253" s="243"/>
    </row>
    <row r="254" spans="1:8" ht="16.5" customHeight="1">
      <c r="A254" s="241"/>
      <c r="B254" s="762">
        <v>9</v>
      </c>
      <c r="C254" s="763"/>
      <c r="D254" s="763"/>
      <c r="E254" s="763"/>
      <c r="F254" s="764"/>
      <c r="G254" s="245">
        <f>SUM(G244:G248)</f>
        <v>155250</v>
      </c>
      <c r="H254" s="243"/>
    </row>
    <row r="255" spans="1:8" ht="16.5" customHeight="1">
      <c r="A255" s="241"/>
      <c r="B255" s="217"/>
      <c r="C255" s="217"/>
      <c r="D255" s="217"/>
      <c r="E255" s="217"/>
      <c r="F255" s="217"/>
      <c r="G255" s="195"/>
      <c r="H255" s="243"/>
    </row>
    <row r="256" spans="1:8" ht="15">
      <c r="A256" s="809" t="s">
        <v>52</v>
      </c>
      <c r="B256" s="809"/>
      <c r="C256" s="809"/>
      <c r="D256" s="809"/>
      <c r="E256" s="809"/>
      <c r="F256" s="809"/>
      <c r="G256" s="211" t="s">
        <v>0</v>
      </c>
      <c r="H256" s="252">
        <f>+H18</f>
        <v>1366431.9020833336</v>
      </c>
    </row>
    <row r="259" spans="7:8" ht="15">
      <c r="H259" s="252"/>
    </row>
    <row r="260" spans="7:8" ht="15">
      <c r="H260" s="252"/>
    </row>
    <row r="261" spans="7:8" ht="15">
      <c r="H261" s="252"/>
    </row>
    <row r="262" spans="7:8" ht="15">
      <c r="H262" s="252"/>
    </row>
    <row r="263" spans="7:8" ht="15">
      <c r="H263" s="252"/>
    </row>
    <row r="264" spans="7:8" ht="15">
      <c r="G264" s="222"/>
      <c r="H264" s="252"/>
    </row>
    <row r="265" spans="7:8" ht="15">
      <c r="H265" s="252"/>
    </row>
    <row r="266" spans="7:8" ht="15">
      <c r="H266" s="252"/>
    </row>
  </sheetData>
  <mergeCells count="50">
    <mergeCell ref="B254:F254"/>
    <mergeCell ref="B207:F207"/>
    <mergeCell ref="B188:C188"/>
    <mergeCell ref="A256:F256"/>
    <mergeCell ref="B90:F90"/>
    <mergeCell ref="B190:C190"/>
    <mergeCell ref="B230:F230"/>
    <mergeCell ref="B183:C183"/>
    <mergeCell ref="B184:C184"/>
    <mergeCell ref="B185:C185"/>
    <mergeCell ref="B186:C186"/>
    <mergeCell ref="B187:C187"/>
    <mergeCell ref="A25:H25"/>
    <mergeCell ref="B164:F164"/>
    <mergeCell ref="B172:F172"/>
    <mergeCell ref="B161:C161"/>
    <mergeCell ref="B162:C162"/>
    <mergeCell ref="B163:C163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B191:C191"/>
    <mergeCell ref="B192:C192"/>
    <mergeCell ref="B181:C181"/>
    <mergeCell ref="A23:H23"/>
    <mergeCell ref="B170:C170"/>
    <mergeCell ref="B193:C193"/>
    <mergeCell ref="B194:C194"/>
    <mergeCell ref="B71:F71"/>
    <mergeCell ref="A3:H3"/>
    <mergeCell ref="B236:F236"/>
    <mergeCell ref="B111:F111"/>
    <mergeCell ref="B151:F151"/>
    <mergeCell ref="C10:H11"/>
    <mergeCell ref="B49:F49"/>
    <mergeCell ref="B130:F130"/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729" t="s">
        <v>124</v>
      </c>
      <c r="B1" s="729"/>
      <c r="C1" s="729"/>
      <c r="D1" s="729"/>
      <c r="E1" s="729"/>
      <c r="F1" s="729"/>
      <c r="G1" s="729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78</v>
      </c>
      <c r="C9" s="730" t="e">
        <f>#REF!</f>
        <v>#REF!</v>
      </c>
      <c r="D9" s="730"/>
      <c r="E9" s="730"/>
      <c r="F9" s="730"/>
      <c r="G9" s="730"/>
    </row>
    <row r="10" spans="1:7" ht="18" customHeight="1">
      <c r="B10" s="6"/>
      <c r="C10" s="730"/>
      <c r="D10" s="730"/>
      <c r="E10" s="730"/>
      <c r="F10" s="730"/>
      <c r="G10" s="730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731" t="s">
        <v>24</v>
      </c>
      <c r="D13" s="731"/>
      <c r="E13" s="731"/>
      <c r="F13" s="731"/>
      <c r="G13" s="129" t="s">
        <v>167</v>
      </c>
    </row>
    <row r="14" spans="1:7" s="101" customFormat="1" ht="20.25" customHeight="1">
      <c r="A14" s="102"/>
      <c r="B14" s="111" t="e">
        <f>#REF!</f>
        <v>#REF!</v>
      </c>
      <c r="C14" s="112" t="s">
        <v>105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106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107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108</v>
      </c>
      <c r="D17" s="106"/>
      <c r="E17" s="106"/>
      <c r="F17" s="107"/>
      <c r="G17" s="108"/>
    </row>
    <row r="18" spans="1:9" s="101" customFormat="1" ht="20.25" customHeight="1" thickBot="1">
      <c r="A18" s="102"/>
      <c r="B18" s="732" t="s">
        <v>217</v>
      </c>
      <c r="C18" s="733"/>
      <c r="D18" s="733"/>
      <c r="E18" s="733"/>
      <c r="F18" s="733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734" t="s">
        <v>28</v>
      </c>
      <c r="B22" s="735"/>
      <c r="C22" s="735"/>
      <c r="D22" s="735"/>
      <c r="E22" s="735"/>
      <c r="F22" s="735"/>
      <c r="G22" s="735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734" t="s">
        <v>215</v>
      </c>
      <c r="B24" s="734"/>
      <c r="C24" s="734"/>
      <c r="D24" s="734"/>
      <c r="E24" s="734"/>
      <c r="F24" s="734"/>
      <c r="G24" s="734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160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11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12</v>
      </c>
      <c r="B30" s="39" t="s">
        <v>13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30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31</v>
      </c>
      <c r="C34" s="43" t="s">
        <v>32</v>
      </c>
      <c r="D34" s="43" t="s">
        <v>33</v>
      </c>
      <c r="E34" s="43" t="s">
        <v>14</v>
      </c>
      <c r="F34" s="43" t="s">
        <v>4</v>
      </c>
      <c r="G34" s="32"/>
    </row>
    <row r="35" spans="1:9" ht="12.75" customHeight="1">
      <c r="A35" s="40"/>
      <c r="B35" s="62" t="s">
        <v>125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726" t="s">
        <v>3</v>
      </c>
      <c r="C37" s="726"/>
      <c r="D37" s="726"/>
      <c r="E37" s="726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16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12</v>
      </c>
      <c r="B42" s="39" t="s">
        <v>101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30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31</v>
      </c>
      <c r="C46" s="43" t="s">
        <v>32</v>
      </c>
      <c r="D46" s="43" t="s">
        <v>33</v>
      </c>
      <c r="E46" s="43" t="s">
        <v>14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728" t="s">
        <v>3</v>
      </c>
      <c r="C49" s="728"/>
      <c r="D49" s="728"/>
      <c r="E49" s="728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15</v>
      </c>
      <c r="B52" s="39" t="s">
        <v>57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30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31</v>
      </c>
      <c r="C56" s="43" t="s">
        <v>32</v>
      </c>
      <c r="D56" s="43" t="s">
        <v>33</v>
      </c>
      <c r="E56" s="43" t="s">
        <v>14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727" t="s">
        <v>3</v>
      </c>
      <c r="C59" s="727"/>
      <c r="D59" s="727"/>
      <c r="E59" s="727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17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12</v>
      </c>
      <c r="B63" s="39" t="s">
        <v>104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30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31</v>
      </c>
      <c r="C67" s="43" t="s">
        <v>32</v>
      </c>
      <c r="D67" s="43" t="s">
        <v>33</v>
      </c>
      <c r="E67" s="43" t="s">
        <v>14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812" t="s">
        <v>3</v>
      </c>
      <c r="C70" s="812"/>
      <c r="D70" s="812"/>
      <c r="E70" s="812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15</v>
      </c>
      <c r="B72" s="39" t="s">
        <v>103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30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31</v>
      </c>
      <c r="C76" s="43" t="s">
        <v>32</v>
      </c>
      <c r="D76" s="43" t="s">
        <v>33</v>
      </c>
      <c r="E76" s="43" t="s">
        <v>14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812" t="s">
        <v>3</v>
      </c>
      <c r="C79" s="812"/>
      <c r="D79" s="812"/>
      <c r="E79" s="812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77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58</v>
      </c>
      <c r="B83" s="39" t="s">
        <v>102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30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31</v>
      </c>
      <c r="C87" s="43" t="s">
        <v>32</v>
      </c>
      <c r="D87" s="43" t="s">
        <v>33</v>
      </c>
      <c r="E87" s="43" t="s">
        <v>14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726" t="s">
        <v>3</v>
      </c>
      <c r="C90" s="726"/>
      <c r="D90" s="726"/>
      <c r="E90" s="726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161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168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18</v>
      </c>
      <c r="C97" s="76" t="s">
        <v>2</v>
      </c>
      <c r="D97" s="76" t="s">
        <v>19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169</v>
      </c>
      <c r="C98" s="100" t="s">
        <v>117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170</v>
      </c>
      <c r="C99" s="100" t="s">
        <v>117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171</v>
      </c>
      <c r="C100" s="100" t="s">
        <v>117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79</v>
      </c>
      <c r="C101" s="100" t="s">
        <v>110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172</v>
      </c>
      <c r="C102" s="100" t="s">
        <v>117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173</v>
      </c>
      <c r="C103" s="100" t="s">
        <v>117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174</v>
      </c>
      <c r="C104" s="100" t="s">
        <v>117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175</v>
      </c>
      <c r="C105" s="100" t="s">
        <v>117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176</v>
      </c>
      <c r="C106" s="100" t="s">
        <v>117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177</v>
      </c>
      <c r="C107" s="100" t="s">
        <v>117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178</v>
      </c>
      <c r="C108" s="100" t="s">
        <v>118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119</v>
      </c>
      <c r="C109" s="100" t="s">
        <v>109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179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180</v>
      </c>
      <c r="C111" s="100" t="s">
        <v>117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126</v>
      </c>
      <c r="C112" s="100" t="s">
        <v>127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181</v>
      </c>
      <c r="C113" s="100" t="s">
        <v>117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182</v>
      </c>
      <c r="C114" s="100" t="s">
        <v>117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183</v>
      </c>
      <c r="C115" s="100" t="s">
        <v>117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184</v>
      </c>
      <c r="C116" s="100" t="s">
        <v>117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185</v>
      </c>
      <c r="C117" s="100" t="s">
        <v>110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186</v>
      </c>
      <c r="C118" s="100" t="s">
        <v>117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187</v>
      </c>
      <c r="C119" s="100" t="s">
        <v>117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188</v>
      </c>
      <c r="C120" s="100" t="s">
        <v>117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189</v>
      </c>
      <c r="C121" s="100" t="s">
        <v>117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190</v>
      </c>
      <c r="C122" s="100" t="s">
        <v>117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191</v>
      </c>
      <c r="C123" s="100" t="s">
        <v>110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192</v>
      </c>
      <c r="C124" s="100" t="s">
        <v>117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121</v>
      </c>
      <c r="C125" s="100" t="s">
        <v>117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193</v>
      </c>
      <c r="C126" s="100" t="s">
        <v>117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194</v>
      </c>
      <c r="C127" s="100" t="s">
        <v>117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195</v>
      </c>
      <c r="C128" s="100" t="s">
        <v>117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122</v>
      </c>
      <c r="C129" s="100" t="s">
        <v>117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196</v>
      </c>
      <c r="C130" s="100" t="s">
        <v>117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123</v>
      </c>
      <c r="C131" s="100" t="s">
        <v>117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129</v>
      </c>
      <c r="C132" s="100" t="s">
        <v>117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130</v>
      </c>
      <c r="C133" s="100" t="s">
        <v>117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131</v>
      </c>
      <c r="C134" s="100" t="s">
        <v>117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132</v>
      </c>
      <c r="C135" s="100" t="s">
        <v>117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133</v>
      </c>
      <c r="C136" s="100" t="s">
        <v>134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135</v>
      </c>
      <c r="C137" s="100" t="s">
        <v>117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197</v>
      </c>
      <c r="C138" s="100" t="s">
        <v>117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136</v>
      </c>
      <c r="C139" s="100" t="s">
        <v>112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137</v>
      </c>
      <c r="C140" s="100" t="s">
        <v>117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138</v>
      </c>
      <c r="C141" s="100" t="s">
        <v>117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198</v>
      </c>
      <c r="C142" s="100" t="s">
        <v>117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199</v>
      </c>
      <c r="C143" s="100" t="s">
        <v>117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139</v>
      </c>
      <c r="C144" s="100" t="s">
        <v>117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140</v>
      </c>
      <c r="C145" s="100" t="s">
        <v>117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141</v>
      </c>
      <c r="C146" s="100" t="s">
        <v>117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142</v>
      </c>
      <c r="C147" s="100" t="s">
        <v>117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143</v>
      </c>
      <c r="C148" s="100" t="s">
        <v>117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200</v>
      </c>
      <c r="C149" s="100" t="s">
        <v>117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201</v>
      </c>
      <c r="C150" s="100" t="s">
        <v>117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202</v>
      </c>
      <c r="C151" s="100" t="s">
        <v>117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144</v>
      </c>
      <c r="C152" s="100" t="s">
        <v>117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145</v>
      </c>
      <c r="C153" s="100" t="s">
        <v>117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146</v>
      </c>
      <c r="C154" s="100" t="s">
        <v>117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147</v>
      </c>
      <c r="C155" s="100" t="s">
        <v>117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148</v>
      </c>
      <c r="C156" s="100" t="s">
        <v>117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203</v>
      </c>
      <c r="C157" s="100" t="s">
        <v>117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149</v>
      </c>
      <c r="C158" s="100" t="s">
        <v>117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150</v>
      </c>
      <c r="C159" s="100" t="s">
        <v>117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151</v>
      </c>
      <c r="C160" s="100" t="s">
        <v>117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152</v>
      </c>
      <c r="C161" s="100" t="s">
        <v>117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153</v>
      </c>
      <c r="C162" s="100" t="s">
        <v>117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204</v>
      </c>
      <c r="C163" s="100" t="s">
        <v>117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205</v>
      </c>
      <c r="C164" s="100" t="s">
        <v>117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206</v>
      </c>
      <c r="C165" s="100" t="s">
        <v>117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207</v>
      </c>
      <c r="C166" s="100" t="s">
        <v>117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154</v>
      </c>
      <c r="C167" s="100" t="s">
        <v>117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155</v>
      </c>
      <c r="C168" s="47" t="s">
        <v>117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156</v>
      </c>
      <c r="C169" s="47" t="s">
        <v>117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157</v>
      </c>
      <c r="C170" s="47" t="s">
        <v>117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158</v>
      </c>
      <c r="C171" s="47" t="s">
        <v>117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159</v>
      </c>
      <c r="C172" s="47" t="s">
        <v>117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208</v>
      </c>
      <c r="C173" s="47" t="s">
        <v>117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209</v>
      </c>
      <c r="C174" s="47" t="s">
        <v>117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210</v>
      </c>
      <c r="C175" s="47" t="s">
        <v>117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727" t="s">
        <v>3</v>
      </c>
      <c r="C176" s="727"/>
      <c r="D176" s="727"/>
      <c r="E176" s="727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162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19</v>
      </c>
      <c r="E182" s="43" t="s">
        <v>5</v>
      </c>
      <c r="F182" s="43" t="s">
        <v>4</v>
      </c>
      <c r="G182" s="26"/>
    </row>
    <row r="183" spans="1:8">
      <c r="A183" s="16"/>
      <c r="B183" s="14" t="s">
        <v>211</v>
      </c>
      <c r="C183" s="56" t="s">
        <v>128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212</v>
      </c>
      <c r="C184" s="56" t="s">
        <v>117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213</v>
      </c>
      <c r="C185" s="56" t="s">
        <v>117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727" t="s">
        <v>3</v>
      </c>
      <c r="C186" s="727"/>
      <c r="D186" s="727"/>
      <c r="E186" s="727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93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54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19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91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90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80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722" t="s">
        <v>3</v>
      </c>
      <c r="C197" s="723"/>
      <c r="D197" s="723"/>
      <c r="E197" s="724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725" t="s">
        <v>216</v>
      </c>
      <c r="B200" s="725"/>
      <c r="C200" s="725"/>
      <c r="D200" s="725"/>
      <c r="E200" s="725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1:G1"/>
    <mergeCell ref="C9:G10"/>
    <mergeCell ref="C13:F13"/>
    <mergeCell ref="B18:F18"/>
    <mergeCell ref="A22:G22"/>
    <mergeCell ref="A24:G24"/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F345-E6C4-441D-ADD1-3BE8761F5141}">
  <sheetPr>
    <tabColor theme="2" tint="-9.9978637043366805E-2"/>
  </sheetPr>
  <dimension ref="A1:L162"/>
  <sheetViews>
    <sheetView view="pageBreakPreview" topLeftCell="A142" zoomScale="76" zoomScaleNormal="78" zoomScaleSheetLayoutView="76" workbookViewId="0">
      <selection activeCell="L162" sqref="L162"/>
    </sheetView>
  </sheetViews>
  <sheetFormatPr baseColWidth="10" defaultRowHeight="13.2"/>
  <cols>
    <col min="1" max="1" width="5.6640625" customWidth="1"/>
    <col min="2" max="2" width="36.44140625" customWidth="1"/>
    <col min="3" max="3" width="15.77734375" customWidth="1"/>
    <col min="4" max="4" width="13.21875" customWidth="1"/>
    <col min="5" max="5" width="13.6640625" customWidth="1"/>
    <col min="6" max="6" width="15.21875" customWidth="1"/>
    <col min="11" max="11" width="22.6640625" customWidth="1"/>
    <col min="12" max="12" width="41.88671875" customWidth="1"/>
    <col min="13" max="13" width="23" customWidth="1"/>
  </cols>
  <sheetData>
    <row r="1" spans="1:8">
      <c r="A1" s="583"/>
      <c r="B1" s="583"/>
      <c r="C1" s="583"/>
      <c r="D1" s="583"/>
      <c r="E1" s="583"/>
      <c r="F1" s="584"/>
      <c r="G1" s="583"/>
      <c r="H1" s="583"/>
    </row>
    <row r="2" spans="1:8">
      <c r="A2" s="583"/>
      <c r="B2" s="583"/>
      <c r="C2" s="583"/>
      <c r="D2" s="583"/>
      <c r="E2" s="583"/>
      <c r="F2" s="584"/>
      <c r="G2" s="583"/>
      <c r="H2" s="583"/>
    </row>
    <row r="3" spans="1:8" ht="23.4">
      <c r="A3" s="827" t="s">
        <v>957</v>
      </c>
      <c r="B3" s="827"/>
      <c r="C3" s="827"/>
      <c r="D3" s="827"/>
      <c r="E3" s="827"/>
      <c r="F3" s="827"/>
      <c r="G3" s="827"/>
      <c r="H3" s="827"/>
    </row>
    <row r="4" spans="1:8">
      <c r="A4" s="585"/>
      <c r="B4" s="585"/>
      <c r="C4" s="585"/>
      <c r="D4" s="585"/>
      <c r="E4" s="585"/>
      <c r="F4" s="586"/>
      <c r="G4" s="585"/>
      <c r="H4" s="585"/>
    </row>
    <row r="5" spans="1:8">
      <c r="A5" s="583"/>
      <c r="B5" s="477" t="s">
        <v>78</v>
      </c>
      <c r="C5" s="781" t="s">
        <v>943</v>
      </c>
      <c r="D5" s="781"/>
      <c r="E5" s="781"/>
      <c r="F5" s="781"/>
      <c r="G5" s="781"/>
      <c r="H5" s="781"/>
    </row>
    <row r="6" spans="1:8">
      <c r="A6" s="583"/>
      <c r="B6" s="566" t="s">
        <v>944</v>
      </c>
      <c r="C6" s="567" t="s">
        <v>945</v>
      </c>
      <c r="D6" s="402"/>
      <c r="E6" s="395"/>
      <c r="F6" s="395"/>
      <c r="G6" s="395"/>
      <c r="H6" s="402"/>
    </row>
    <row r="7" spans="1:8">
      <c r="A7" s="583"/>
      <c r="B7" s="566" t="s">
        <v>946</v>
      </c>
      <c r="C7" s="567" t="s">
        <v>947</v>
      </c>
      <c r="D7" s="402"/>
      <c r="E7" s="395"/>
      <c r="F7" s="395"/>
      <c r="G7" s="395"/>
      <c r="H7" s="395"/>
    </row>
    <row r="8" spans="1:8" ht="14.4" thickBot="1">
      <c r="A8" s="583"/>
      <c r="B8" s="400"/>
      <c r="C8" s="570" t="s">
        <v>951</v>
      </c>
      <c r="D8" s="177">
        <f>CONSOLIDADO!G18</f>
        <v>186403.06</v>
      </c>
      <c r="E8" s="574"/>
      <c r="F8" s="570" t="s">
        <v>948</v>
      </c>
      <c r="G8" s="567" t="s">
        <v>950</v>
      </c>
      <c r="H8" s="574"/>
    </row>
    <row r="9" spans="1:8" ht="14.4" thickBot="1">
      <c r="A9" s="583"/>
      <c r="B9" s="164"/>
      <c r="C9" s="570" t="s">
        <v>952</v>
      </c>
      <c r="D9" s="779" t="s">
        <v>956</v>
      </c>
      <c r="E9" s="779"/>
      <c r="F9" s="258"/>
      <c r="G9" s="258"/>
      <c r="H9" s="258"/>
    </row>
    <row r="10" spans="1:8" ht="13.8">
      <c r="A10" s="583"/>
      <c r="B10" s="587"/>
      <c r="C10" s="588"/>
      <c r="D10" s="588"/>
      <c r="E10" s="585"/>
      <c r="F10" s="584"/>
      <c r="G10" s="583"/>
      <c r="H10" s="583"/>
    </row>
    <row r="11" spans="1:8" ht="14.4" thickBot="1">
      <c r="A11" s="583"/>
      <c r="B11" s="587"/>
      <c r="C11" s="588"/>
      <c r="D11" s="588"/>
      <c r="E11" s="585"/>
      <c r="F11" s="584"/>
      <c r="G11" s="583"/>
      <c r="H11" s="583"/>
    </row>
    <row r="12" spans="1:8" ht="14.4" thickBot="1">
      <c r="A12" s="168"/>
      <c r="B12" s="589" t="s">
        <v>23</v>
      </c>
      <c r="C12" s="828" t="s">
        <v>24</v>
      </c>
      <c r="D12" s="828"/>
      <c r="E12" s="828"/>
      <c r="F12" s="828"/>
      <c r="G12" s="828"/>
      <c r="H12" s="590" t="s">
        <v>958</v>
      </c>
    </row>
    <row r="13" spans="1:8">
      <c r="A13" s="168"/>
      <c r="B13" s="591" t="s">
        <v>340</v>
      </c>
      <c r="C13" s="592" t="s">
        <v>105</v>
      </c>
      <c r="D13" s="592"/>
      <c r="E13" s="592"/>
      <c r="F13" s="592"/>
      <c r="G13" s="171"/>
      <c r="H13" s="172">
        <f>+H30</f>
        <v>22568.58</v>
      </c>
    </row>
    <row r="14" spans="1:8">
      <c r="A14" s="168"/>
      <c r="B14" s="591" t="s">
        <v>341</v>
      </c>
      <c r="C14" s="593" t="s">
        <v>106</v>
      </c>
      <c r="D14" s="593"/>
      <c r="E14" s="593"/>
      <c r="F14" s="593"/>
      <c r="G14" s="174"/>
      <c r="H14" s="175">
        <f>H96</f>
        <v>77</v>
      </c>
    </row>
    <row r="15" spans="1:8">
      <c r="A15" s="168"/>
      <c r="B15" s="591" t="s">
        <v>345</v>
      </c>
      <c r="C15" s="594" t="s">
        <v>107</v>
      </c>
      <c r="D15" s="594"/>
      <c r="E15" s="594"/>
      <c r="F15" s="594"/>
      <c r="G15" s="174"/>
      <c r="H15" s="175">
        <f>+H133</f>
        <v>500</v>
      </c>
    </row>
    <row r="16" spans="1:8">
      <c r="A16" s="168"/>
      <c r="B16" s="591" t="s">
        <v>343</v>
      </c>
      <c r="C16" s="593" t="s">
        <v>108</v>
      </c>
      <c r="D16" s="593"/>
      <c r="E16" s="593"/>
      <c r="F16" s="593"/>
      <c r="G16" s="174"/>
      <c r="H16" s="175">
        <f>+H19</f>
        <v>0</v>
      </c>
    </row>
    <row r="17" spans="1:8" ht="13.8" thickBot="1">
      <c r="A17" s="168"/>
      <c r="B17" s="829" t="s">
        <v>949</v>
      </c>
      <c r="C17" s="830"/>
      <c r="D17" s="830"/>
      <c r="E17" s="830"/>
      <c r="F17" s="830"/>
      <c r="G17" s="830"/>
      <c r="H17" s="595">
        <f>ROUND(SUM(H13:H16),2)</f>
        <v>23145.58</v>
      </c>
    </row>
    <row r="18" spans="1:8" ht="15">
      <c r="A18" s="583"/>
      <c r="B18" s="596"/>
      <c r="C18" s="596"/>
      <c r="D18" s="596"/>
      <c r="E18" s="596"/>
      <c r="F18" s="596"/>
      <c r="G18" s="597"/>
      <c r="H18" s="585"/>
    </row>
    <row r="19" spans="1:8" ht="15">
      <c r="A19" s="583"/>
      <c r="B19" s="596"/>
      <c r="C19" s="596"/>
      <c r="D19" s="596"/>
      <c r="E19" s="596"/>
      <c r="F19" s="596"/>
      <c r="G19" s="597"/>
      <c r="H19" s="585"/>
    </row>
    <row r="20" spans="1:8" ht="15">
      <c r="A20" s="583"/>
      <c r="B20" s="596"/>
      <c r="C20" s="596"/>
      <c r="D20" s="596"/>
      <c r="E20" s="596"/>
      <c r="F20" s="596"/>
      <c r="G20" s="597"/>
      <c r="H20" s="585"/>
    </row>
    <row r="21" spans="1:8" ht="15">
      <c r="A21" s="583"/>
      <c r="B21" s="596"/>
      <c r="C21" s="596"/>
      <c r="D21" s="596"/>
      <c r="E21" s="596"/>
      <c r="F21" s="596"/>
      <c r="G21" s="597"/>
      <c r="H21" s="585"/>
    </row>
    <row r="22" spans="1:8" ht="15">
      <c r="A22" s="583"/>
      <c r="B22" s="596"/>
      <c r="C22" s="596"/>
      <c r="D22" s="596"/>
      <c r="E22" s="596"/>
      <c r="F22" s="596"/>
      <c r="G22" s="597"/>
      <c r="H22" s="585"/>
    </row>
    <row r="23" spans="1:8" ht="15">
      <c r="A23" s="583"/>
      <c r="B23" s="596"/>
      <c r="C23" s="596"/>
      <c r="D23" s="596"/>
      <c r="E23" s="596"/>
      <c r="F23" s="596"/>
      <c r="G23" s="597"/>
      <c r="H23" s="585"/>
    </row>
    <row r="24" spans="1:8">
      <c r="A24" s="588"/>
      <c r="B24" s="588"/>
      <c r="C24" s="583"/>
      <c r="D24" s="583"/>
      <c r="E24" s="598"/>
      <c r="F24" s="584"/>
      <c r="G24" s="583"/>
      <c r="H24" s="583"/>
    </row>
    <row r="25" spans="1:8" ht="20.399999999999999">
      <c r="A25" s="831" t="s">
        <v>28</v>
      </c>
      <c r="B25" s="832"/>
      <c r="C25" s="832"/>
      <c r="D25" s="832"/>
      <c r="E25" s="832"/>
      <c r="F25" s="832"/>
      <c r="G25" s="832"/>
      <c r="H25" s="832"/>
    </row>
    <row r="26" spans="1:8" ht="21">
      <c r="A26" s="599"/>
      <c r="B26" s="600"/>
      <c r="C26" s="601"/>
      <c r="D26" s="601"/>
      <c r="E26" s="600"/>
      <c r="F26" s="602"/>
      <c r="G26" s="600"/>
      <c r="H26" s="600"/>
    </row>
    <row r="27" spans="1:8" ht="20.399999999999999">
      <c r="A27" s="831" t="s">
        <v>321</v>
      </c>
      <c r="B27" s="831"/>
      <c r="C27" s="831"/>
      <c r="D27" s="831"/>
      <c r="E27" s="831"/>
      <c r="F27" s="831"/>
      <c r="G27" s="831"/>
      <c r="H27" s="831"/>
    </row>
    <row r="28" spans="1:8" ht="20.399999999999999">
      <c r="A28" s="603"/>
      <c r="B28" s="603"/>
      <c r="C28" s="603"/>
      <c r="D28" s="603"/>
      <c r="E28" s="603"/>
      <c r="F28" s="603"/>
      <c r="G28" s="603"/>
      <c r="H28" s="603"/>
    </row>
    <row r="29" spans="1:8">
      <c r="A29" s="604"/>
      <c r="B29" s="604"/>
      <c r="C29" s="605"/>
      <c r="D29" s="605"/>
      <c r="E29" s="606"/>
      <c r="F29" s="607"/>
      <c r="G29" s="604"/>
      <c r="H29" s="604"/>
    </row>
    <row r="30" spans="1:8" ht="15">
      <c r="A30" s="608" t="s">
        <v>339</v>
      </c>
      <c r="B30" s="335"/>
      <c r="C30" s="609"/>
      <c r="D30" s="609"/>
      <c r="E30" s="609"/>
      <c r="F30" s="610"/>
      <c r="G30" s="610" t="s">
        <v>0</v>
      </c>
      <c r="H30" s="611">
        <f>ROUND((H32+H44+H65+H85),2)</f>
        <v>22568.58</v>
      </c>
    </row>
    <row r="31" spans="1:8" ht="15">
      <c r="A31" s="612"/>
      <c r="B31" s="613"/>
      <c r="C31" s="614"/>
      <c r="D31" s="614"/>
      <c r="E31" s="614"/>
      <c r="F31" s="615"/>
      <c r="G31" s="615"/>
      <c r="H31" s="612"/>
    </row>
    <row r="32" spans="1:8" ht="15">
      <c r="A32" s="616"/>
      <c r="B32" s="617" t="s">
        <v>11</v>
      </c>
      <c r="C32" s="618"/>
      <c r="D32" s="618"/>
      <c r="E32" s="618"/>
      <c r="F32" s="619"/>
      <c r="G32" s="620" t="s">
        <v>0</v>
      </c>
      <c r="H32" s="621">
        <f>+G41</f>
        <v>17480</v>
      </c>
    </row>
    <row r="33" spans="1:8">
      <c r="A33" s="622"/>
      <c r="B33" s="623"/>
      <c r="C33" s="598"/>
      <c r="D33" s="598"/>
      <c r="E33" s="598"/>
      <c r="F33" s="624"/>
      <c r="G33" s="598"/>
      <c r="H33" s="598"/>
    </row>
    <row r="34" spans="1:8">
      <c r="A34" s="625" t="s">
        <v>12</v>
      </c>
      <c r="B34" s="626" t="s">
        <v>13</v>
      </c>
      <c r="C34" s="598"/>
      <c r="D34" s="598"/>
      <c r="E34" s="598"/>
      <c r="F34" s="624"/>
      <c r="G34" s="598"/>
      <c r="H34" s="598"/>
    </row>
    <row r="35" spans="1:8">
      <c r="A35" s="627"/>
      <c r="B35" s="598"/>
      <c r="C35" s="598"/>
      <c r="D35" s="598"/>
      <c r="E35" s="598"/>
      <c r="F35" s="624"/>
      <c r="G35" s="598"/>
      <c r="H35" s="598"/>
    </row>
    <row r="36" spans="1:8">
      <c r="A36" s="585"/>
      <c r="B36" s="626" t="s">
        <v>30</v>
      </c>
      <c r="C36" s="598"/>
      <c r="D36" s="598"/>
      <c r="E36" s="598"/>
      <c r="F36" s="624"/>
      <c r="G36" s="598"/>
      <c r="H36" s="598"/>
    </row>
    <row r="37" spans="1:8">
      <c r="A37" s="585"/>
      <c r="B37" s="626"/>
      <c r="C37" s="598"/>
      <c r="D37" s="598"/>
      <c r="E37" s="598"/>
      <c r="F37" s="624"/>
      <c r="G37" s="598"/>
      <c r="H37" s="598"/>
    </row>
    <row r="38" spans="1:8">
      <c r="A38" s="627"/>
      <c r="B38" s="628" t="s">
        <v>31</v>
      </c>
      <c r="C38" s="629" t="s">
        <v>32</v>
      </c>
      <c r="D38" s="629" t="s">
        <v>296</v>
      </c>
      <c r="E38" s="629" t="s">
        <v>33</v>
      </c>
      <c r="F38" s="629" t="s">
        <v>14</v>
      </c>
      <c r="G38" s="629" t="s">
        <v>4</v>
      </c>
      <c r="H38" s="598"/>
    </row>
    <row r="39" spans="1:8">
      <c r="A39" s="627"/>
      <c r="B39" s="630" t="s">
        <v>959</v>
      </c>
      <c r="C39" s="631">
        <v>1</v>
      </c>
      <c r="D39" s="631">
        <v>1</v>
      </c>
      <c r="E39" s="631">
        <v>2.2999999999999998</v>
      </c>
      <c r="F39" s="631">
        <v>5000</v>
      </c>
      <c r="G39" s="630">
        <f>+C39*D39*E39*F39</f>
        <v>11500</v>
      </c>
      <c r="H39" s="598"/>
    </row>
    <row r="40" spans="1:8">
      <c r="A40" s="627"/>
      <c r="B40" s="630" t="s">
        <v>960</v>
      </c>
      <c r="C40" s="631">
        <v>1</v>
      </c>
      <c r="D40" s="631">
        <v>1</v>
      </c>
      <c r="E40" s="631">
        <v>2.2999999999999998</v>
      </c>
      <c r="F40" s="631">
        <v>2600</v>
      </c>
      <c r="G40" s="630">
        <f>+C40*D40*E40*F40</f>
        <v>5979.9999999999991</v>
      </c>
      <c r="H40" s="598"/>
    </row>
    <row r="41" spans="1:8">
      <c r="A41" s="583"/>
      <c r="B41" s="814" t="s">
        <v>3</v>
      </c>
      <c r="C41" s="814"/>
      <c r="D41" s="814"/>
      <c r="E41" s="814"/>
      <c r="F41" s="814"/>
      <c r="G41" s="632">
        <f>SUM(G39:G40)</f>
        <v>17480</v>
      </c>
      <c r="H41" s="598"/>
    </row>
    <row r="42" spans="1:8">
      <c r="A42" s="585"/>
      <c r="B42" s="598"/>
      <c r="C42" s="598"/>
      <c r="D42" s="598"/>
      <c r="E42" s="598"/>
      <c r="F42" s="624"/>
      <c r="G42" s="598"/>
      <c r="H42" s="598"/>
    </row>
    <row r="43" spans="1:8">
      <c r="A43" s="585"/>
      <c r="B43" s="598"/>
      <c r="C43" s="598"/>
      <c r="D43" s="598"/>
      <c r="E43" s="598"/>
      <c r="F43" s="624"/>
      <c r="G43" s="598"/>
      <c r="H43" s="598"/>
    </row>
    <row r="44" spans="1:8" ht="15">
      <c r="A44" s="616"/>
      <c r="B44" s="617" t="s">
        <v>16</v>
      </c>
      <c r="C44" s="618"/>
      <c r="D44" s="618"/>
      <c r="E44" s="618"/>
      <c r="F44" s="619"/>
      <c r="G44" s="620" t="s">
        <v>0</v>
      </c>
      <c r="H44" s="621">
        <f>+G53+G63</f>
        <v>1945.2441666666664</v>
      </c>
    </row>
    <row r="45" spans="1:8">
      <c r="A45" s="622"/>
      <c r="B45" s="623"/>
      <c r="C45" s="598"/>
      <c r="D45" s="598"/>
      <c r="E45" s="598"/>
      <c r="F45" s="624"/>
      <c r="G45" s="598"/>
      <c r="H45" s="598"/>
    </row>
    <row r="46" spans="1:8">
      <c r="A46" s="625" t="s">
        <v>12</v>
      </c>
      <c r="B46" s="626" t="s">
        <v>101</v>
      </c>
      <c r="C46" s="598"/>
      <c r="D46" s="598"/>
      <c r="E46" s="598"/>
      <c r="F46" s="624"/>
      <c r="G46" s="598"/>
      <c r="H46" s="598"/>
    </row>
    <row r="47" spans="1:8">
      <c r="A47" s="625"/>
      <c r="B47" s="626"/>
      <c r="C47" s="598"/>
      <c r="D47" s="598"/>
      <c r="E47" s="598"/>
      <c r="F47" s="624"/>
      <c r="G47" s="598"/>
      <c r="H47" s="598"/>
    </row>
    <row r="48" spans="1:8">
      <c r="A48" s="627"/>
      <c r="B48" s="626" t="s">
        <v>30</v>
      </c>
      <c r="C48" s="598"/>
      <c r="D48" s="598"/>
      <c r="E48" s="598"/>
      <c r="F48" s="624"/>
      <c r="G48" s="598"/>
      <c r="H48" s="598"/>
    </row>
    <row r="49" spans="1:8">
      <c r="A49" s="627"/>
      <c r="B49" s="626"/>
      <c r="C49" s="598"/>
      <c r="D49" s="598"/>
      <c r="E49" s="598"/>
      <c r="F49" s="624"/>
      <c r="G49" s="598"/>
      <c r="H49" s="598"/>
    </row>
    <row r="50" spans="1:8">
      <c r="A50" s="585"/>
      <c r="B50" s="628" t="s">
        <v>31</v>
      </c>
      <c r="C50" s="629" t="s">
        <v>32</v>
      </c>
      <c r="D50" s="633" t="str">
        <f>+D38</f>
        <v>COEF. PARTIC.</v>
      </c>
      <c r="E50" s="629" t="s">
        <v>33</v>
      </c>
      <c r="F50" s="629" t="s">
        <v>14</v>
      </c>
      <c r="G50" s="629" t="s">
        <v>4</v>
      </c>
      <c r="H50" s="598"/>
    </row>
    <row r="51" spans="1:8">
      <c r="A51" s="585"/>
      <c r="B51" s="630" t="str">
        <f>+B39</f>
        <v>COODINADOR DE PROYECTO</v>
      </c>
      <c r="C51" s="631">
        <f>+C39</f>
        <v>1</v>
      </c>
      <c r="D51" s="631">
        <f>+D39</f>
        <v>1</v>
      </c>
      <c r="E51" s="631">
        <f>E39</f>
        <v>2.2999999999999998</v>
      </c>
      <c r="F51" s="631">
        <f>+(F39+F81)*0.09</f>
        <v>487.5</v>
      </c>
      <c r="G51" s="630">
        <f>+C51*D51*E51*F51</f>
        <v>1121.25</v>
      </c>
      <c r="H51" s="598"/>
    </row>
    <row r="52" spans="1:8">
      <c r="A52" s="585"/>
      <c r="B52" s="630" t="str">
        <f>+B40</f>
        <v>ASISTENTA ADMINISTRATIVO DE PLANTA</v>
      </c>
      <c r="C52" s="631">
        <f>+C40</f>
        <v>1</v>
      </c>
      <c r="D52" s="631">
        <f>+D40</f>
        <v>1</v>
      </c>
      <c r="E52" s="631">
        <f>E40</f>
        <v>2.2999999999999998</v>
      </c>
      <c r="F52" s="631">
        <f>+(F40+F84)*0.09</f>
        <v>234</v>
      </c>
      <c r="G52" s="630">
        <f>+C52*D52*E52*F52</f>
        <v>538.19999999999993</v>
      </c>
      <c r="H52" s="598"/>
    </row>
    <row r="53" spans="1:8">
      <c r="A53" s="585"/>
      <c r="B53" s="821" t="s">
        <v>3</v>
      </c>
      <c r="C53" s="821"/>
      <c r="D53" s="821"/>
      <c r="E53" s="821"/>
      <c r="F53" s="821"/>
      <c r="G53" s="632">
        <f>SUM(G51:G52)</f>
        <v>1659.4499999999998</v>
      </c>
      <c r="H53" s="598"/>
    </row>
    <row r="54" spans="1:8">
      <c r="A54" s="585"/>
      <c r="B54" s="634"/>
      <c r="C54" s="634"/>
      <c r="D54" s="634"/>
      <c r="E54" s="634"/>
      <c r="F54" s="624"/>
      <c r="G54" s="598"/>
      <c r="H54" s="598"/>
    </row>
    <row r="55" spans="1:8">
      <c r="A55" s="585"/>
      <c r="B55" s="634"/>
      <c r="C55" s="598"/>
      <c r="D55" s="598"/>
      <c r="E55" s="634"/>
      <c r="F55" s="624"/>
      <c r="G55" s="598"/>
      <c r="H55" s="598"/>
    </row>
    <row r="56" spans="1:8">
      <c r="A56" s="635" t="s">
        <v>15</v>
      </c>
      <c r="B56" s="626" t="s">
        <v>57</v>
      </c>
      <c r="C56" s="598"/>
      <c r="D56" s="598"/>
      <c r="E56" s="598"/>
      <c r="F56" s="624"/>
      <c r="G56" s="598"/>
      <c r="H56" s="598"/>
    </row>
    <row r="57" spans="1:8">
      <c r="A57" s="625"/>
      <c r="B57" s="626"/>
      <c r="C57" s="598"/>
      <c r="D57" s="598"/>
      <c r="E57" s="598"/>
      <c r="F57" s="624"/>
      <c r="G57" s="598"/>
      <c r="H57" s="598"/>
    </row>
    <row r="58" spans="1:8">
      <c r="A58" s="585"/>
      <c r="B58" s="626" t="s">
        <v>30</v>
      </c>
      <c r="C58" s="598"/>
      <c r="D58" s="598"/>
      <c r="E58" s="598"/>
      <c r="F58" s="624"/>
      <c r="G58" s="598"/>
      <c r="H58" s="598"/>
    </row>
    <row r="59" spans="1:8">
      <c r="A59" s="585"/>
      <c r="B59" s="626"/>
      <c r="C59" s="598"/>
      <c r="D59" s="598"/>
      <c r="E59" s="598"/>
      <c r="F59" s="624"/>
      <c r="G59" s="598"/>
      <c r="H59" s="598"/>
    </row>
    <row r="60" spans="1:8">
      <c r="A60" s="585"/>
      <c r="B60" s="628" t="s">
        <v>31</v>
      </c>
      <c r="C60" s="629" t="s">
        <v>32</v>
      </c>
      <c r="D60" s="629" t="str">
        <f>D50</f>
        <v>COEF. PARTIC.</v>
      </c>
      <c r="E60" s="629" t="s">
        <v>33</v>
      </c>
      <c r="F60" s="629" t="s">
        <v>14</v>
      </c>
      <c r="G60" s="629" t="s">
        <v>4</v>
      </c>
      <c r="H60" s="598"/>
    </row>
    <row r="61" spans="1:8">
      <c r="A61" s="585"/>
      <c r="B61" s="630" t="str">
        <f t="shared" ref="B61:E62" si="0">+B39</f>
        <v>COODINADOR DE PROYECTO</v>
      </c>
      <c r="C61" s="631">
        <f t="shared" si="0"/>
        <v>1</v>
      </c>
      <c r="D61" s="631">
        <f t="shared" si="0"/>
        <v>1</v>
      </c>
      <c r="E61" s="631">
        <f t="shared" si="0"/>
        <v>2.2999999999999998</v>
      </c>
      <c r="F61" s="631">
        <f>+(F39+F81)*0.0155</f>
        <v>83.958333333333343</v>
      </c>
      <c r="G61" s="630">
        <f>+C61*D61*E61*F61</f>
        <v>193.10416666666669</v>
      </c>
      <c r="H61" s="598"/>
    </row>
    <row r="62" spans="1:8">
      <c r="A62" s="585"/>
      <c r="B62" s="630" t="str">
        <f t="shared" si="0"/>
        <v>ASISTENTA ADMINISTRATIVO DE PLANTA</v>
      </c>
      <c r="C62" s="631">
        <f t="shared" si="0"/>
        <v>1</v>
      </c>
      <c r="D62" s="631">
        <f t="shared" si="0"/>
        <v>1</v>
      </c>
      <c r="E62" s="631">
        <f t="shared" si="0"/>
        <v>2.2999999999999998</v>
      </c>
      <c r="F62" s="631">
        <f>+(F40+F84)*0.0155</f>
        <v>40.299999999999997</v>
      </c>
      <c r="G62" s="630">
        <f>+C62*E62*F62</f>
        <v>92.689999999999984</v>
      </c>
      <c r="H62" s="598"/>
    </row>
    <row r="63" spans="1:8">
      <c r="A63" s="585"/>
      <c r="B63" s="814" t="s">
        <v>3</v>
      </c>
      <c r="C63" s="814"/>
      <c r="D63" s="814"/>
      <c r="E63" s="814"/>
      <c r="F63" s="814"/>
      <c r="G63" s="632">
        <f>SUM(G61:G62)</f>
        <v>285.79416666666668</v>
      </c>
      <c r="H63" s="598"/>
    </row>
    <row r="64" spans="1:8">
      <c r="A64" s="585"/>
      <c r="B64" s="634"/>
      <c r="C64" s="598"/>
      <c r="D64" s="598"/>
      <c r="E64" s="634"/>
      <c r="F64" s="624"/>
      <c r="G64" s="598"/>
      <c r="H64" s="598"/>
    </row>
    <row r="65" spans="1:8" ht="15">
      <c r="A65" s="616"/>
      <c r="B65" s="617" t="s">
        <v>17</v>
      </c>
      <c r="C65" s="618"/>
      <c r="D65" s="618"/>
      <c r="E65" s="618"/>
      <c r="F65" s="619"/>
      <c r="G65" s="620" t="s">
        <v>0</v>
      </c>
      <c r="H65" s="621">
        <f>+G74+G83</f>
        <v>2913.333333333333</v>
      </c>
    </row>
    <row r="66" spans="1:8">
      <c r="A66" s="625"/>
      <c r="B66" s="626"/>
      <c r="C66" s="598"/>
      <c r="D66" s="598"/>
      <c r="E66" s="598"/>
      <c r="F66" s="624"/>
      <c r="G66" s="598"/>
      <c r="H66" s="598"/>
    </row>
    <row r="67" spans="1:8">
      <c r="A67" s="635" t="s">
        <v>12</v>
      </c>
      <c r="B67" s="626" t="s">
        <v>104</v>
      </c>
      <c r="C67" s="598"/>
      <c r="D67" s="598"/>
      <c r="E67" s="598"/>
      <c r="F67" s="624"/>
      <c r="G67" s="598"/>
      <c r="H67" s="598"/>
    </row>
    <row r="68" spans="1:8">
      <c r="A68" s="627"/>
      <c r="B68" s="636"/>
      <c r="C68" s="598"/>
      <c r="D68" s="598"/>
      <c r="E68" s="598"/>
      <c r="F68" s="624"/>
      <c r="G68" s="598"/>
      <c r="H68" s="598"/>
    </row>
    <row r="69" spans="1:8">
      <c r="A69" s="585"/>
      <c r="B69" s="626" t="s">
        <v>30</v>
      </c>
      <c r="C69" s="598"/>
      <c r="D69" s="598"/>
      <c r="E69" s="598"/>
      <c r="F69" s="624"/>
      <c r="G69" s="598"/>
      <c r="H69" s="598"/>
    </row>
    <row r="70" spans="1:8">
      <c r="A70" s="585"/>
      <c r="B70" s="626"/>
      <c r="C70" s="598"/>
      <c r="D70" s="598"/>
      <c r="E70" s="598"/>
      <c r="F70" s="624"/>
      <c r="G70" s="598"/>
      <c r="H70" s="598"/>
    </row>
    <row r="71" spans="1:8">
      <c r="A71" s="585"/>
      <c r="B71" s="628" t="s">
        <v>31</v>
      </c>
      <c r="C71" s="629" t="s">
        <v>32</v>
      </c>
      <c r="D71" s="629" t="str">
        <f>D60</f>
        <v>COEF. PARTIC.</v>
      </c>
      <c r="E71" s="629" t="s">
        <v>33</v>
      </c>
      <c r="F71" s="629" t="s">
        <v>14</v>
      </c>
      <c r="G71" s="629" t="s">
        <v>4</v>
      </c>
      <c r="H71" s="598"/>
    </row>
    <row r="72" spans="1:8">
      <c r="A72" s="585"/>
      <c r="B72" s="630" t="str">
        <f>+B39</f>
        <v>COODINADOR DE PROYECTO</v>
      </c>
      <c r="C72" s="631">
        <f>+C39</f>
        <v>1</v>
      </c>
      <c r="D72" s="637">
        <f>D61</f>
        <v>1</v>
      </c>
      <c r="E72" s="631">
        <f>+E39</f>
        <v>2.2999999999999998</v>
      </c>
      <c r="F72" s="631">
        <f>+F39/12</f>
        <v>416.66666666666669</v>
      </c>
      <c r="G72" s="630">
        <f>+C72*D72*E72*F72</f>
        <v>958.33333333333326</v>
      </c>
      <c r="H72" s="598"/>
    </row>
    <row r="73" spans="1:8">
      <c r="A73" s="585"/>
      <c r="B73" s="630" t="str">
        <f>+B40</f>
        <v>ASISTENTA ADMINISTRATIVO DE PLANTA</v>
      </c>
      <c r="C73" s="631">
        <f>+C40</f>
        <v>1</v>
      </c>
      <c r="D73" s="637">
        <f>D62</f>
        <v>1</v>
      </c>
      <c r="E73" s="631">
        <f>+E40</f>
        <v>2.2999999999999998</v>
      </c>
      <c r="F73" s="631">
        <f>+F40/12</f>
        <v>216.66666666666666</v>
      </c>
      <c r="G73" s="630">
        <f>+C73*D73*E73*F73</f>
        <v>498.33333333333326</v>
      </c>
      <c r="H73" s="598"/>
    </row>
    <row r="74" spans="1:8">
      <c r="A74" s="585"/>
      <c r="B74" s="814" t="s">
        <v>3</v>
      </c>
      <c r="C74" s="814"/>
      <c r="D74" s="814"/>
      <c r="E74" s="814"/>
      <c r="F74" s="814"/>
      <c r="G74" s="632">
        <f>SUM(G72:G73)</f>
        <v>1456.6666666666665</v>
      </c>
      <c r="H74" s="598"/>
    </row>
    <row r="75" spans="1:8">
      <c r="A75" s="625"/>
      <c r="B75" s="626"/>
      <c r="C75" s="598"/>
      <c r="D75" s="598"/>
      <c r="E75" s="598"/>
      <c r="F75" s="624"/>
      <c r="G75" s="598"/>
      <c r="H75" s="598"/>
    </row>
    <row r="76" spans="1:8">
      <c r="A76" s="635" t="s">
        <v>15</v>
      </c>
      <c r="B76" s="626" t="s">
        <v>103</v>
      </c>
      <c r="C76" s="598"/>
      <c r="D76" s="598"/>
      <c r="E76" s="598"/>
      <c r="F76" s="624"/>
      <c r="G76" s="598"/>
      <c r="H76" s="598"/>
    </row>
    <row r="77" spans="1:8">
      <c r="A77" s="627"/>
      <c r="B77" s="636"/>
      <c r="C77" s="598"/>
      <c r="D77" s="598"/>
      <c r="E77" s="598"/>
      <c r="F77" s="624"/>
      <c r="G77" s="598"/>
      <c r="H77" s="598"/>
    </row>
    <row r="78" spans="1:8">
      <c r="A78" s="585"/>
      <c r="B78" s="626" t="s">
        <v>30</v>
      </c>
      <c r="C78" s="598"/>
      <c r="D78" s="598"/>
      <c r="E78" s="598"/>
      <c r="F78" s="624"/>
      <c r="G78" s="598"/>
      <c r="H78" s="598"/>
    </row>
    <row r="79" spans="1:8">
      <c r="A79" s="585"/>
      <c r="B79" s="626"/>
      <c r="C79" s="598"/>
      <c r="D79" s="598"/>
      <c r="E79" s="598"/>
      <c r="F79" s="624"/>
      <c r="G79" s="598"/>
      <c r="H79" s="598"/>
    </row>
    <row r="80" spans="1:8">
      <c r="A80" s="585"/>
      <c r="B80" s="628" t="s">
        <v>31</v>
      </c>
      <c r="C80" s="633" t="str">
        <f t="shared" ref="C80:D82" si="1">+C38</f>
        <v>N° DE PERSONAS</v>
      </c>
      <c r="D80" s="633" t="str">
        <f t="shared" si="1"/>
        <v>COEF. PARTIC.</v>
      </c>
      <c r="E80" s="629" t="s">
        <v>33</v>
      </c>
      <c r="F80" s="629" t="s">
        <v>14</v>
      </c>
      <c r="G80" s="629" t="s">
        <v>4</v>
      </c>
      <c r="H80" s="598"/>
    </row>
    <row r="81" spans="1:8">
      <c r="A81" s="585"/>
      <c r="B81" s="630" t="str">
        <f>+B39</f>
        <v>COODINADOR DE PROYECTO</v>
      </c>
      <c r="C81" s="631">
        <f t="shared" si="1"/>
        <v>1</v>
      </c>
      <c r="D81" s="631">
        <f t="shared" si="1"/>
        <v>1</v>
      </c>
      <c r="E81" s="631">
        <f>+E39</f>
        <v>2.2999999999999998</v>
      </c>
      <c r="F81" s="631">
        <f>+F39/12</f>
        <v>416.66666666666669</v>
      </c>
      <c r="G81" s="630">
        <f>+C81*D81*E81*F81</f>
        <v>958.33333333333326</v>
      </c>
      <c r="H81" s="598"/>
    </row>
    <row r="82" spans="1:8">
      <c r="A82" s="585"/>
      <c r="B82" s="630" t="str">
        <f>+B40</f>
        <v>ASISTENTA ADMINISTRATIVO DE PLANTA</v>
      </c>
      <c r="C82" s="631">
        <f t="shared" si="1"/>
        <v>1</v>
      </c>
      <c r="D82" s="631">
        <f t="shared" si="1"/>
        <v>1</v>
      </c>
      <c r="E82" s="631">
        <f>+E40</f>
        <v>2.2999999999999998</v>
      </c>
      <c r="F82" s="631">
        <f>+F40/12</f>
        <v>216.66666666666666</v>
      </c>
      <c r="G82" s="630">
        <f>+C82*D82*E82*F82</f>
        <v>498.33333333333326</v>
      </c>
      <c r="H82" s="598"/>
    </row>
    <row r="83" spans="1:8">
      <c r="A83" s="585"/>
      <c r="B83" s="814" t="s">
        <v>3</v>
      </c>
      <c r="C83" s="814"/>
      <c r="D83" s="814"/>
      <c r="E83" s="814"/>
      <c r="F83" s="814"/>
      <c r="G83" s="632">
        <f>SUM(G81:G82)</f>
        <v>1456.6666666666665</v>
      </c>
      <c r="H83" s="598"/>
    </row>
    <row r="84" spans="1:8">
      <c r="A84" s="625"/>
      <c r="B84" s="626"/>
      <c r="C84" s="598"/>
      <c r="D84" s="598"/>
      <c r="E84" s="598"/>
      <c r="F84" s="624"/>
      <c r="G84" s="598"/>
      <c r="H84" s="598"/>
    </row>
    <row r="85" spans="1:8" ht="15">
      <c r="A85" s="616">
        <v>4</v>
      </c>
      <c r="B85" s="617" t="s">
        <v>77</v>
      </c>
      <c r="C85" s="618"/>
      <c r="D85" s="618"/>
      <c r="E85" s="618"/>
      <c r="F85" s="619"/>
      <c r="G85" s="620" t="s">
        <v>0</v>
      </c>
      <c r="H85" s="621">
        <f>+H87</f>
        <v>229.99999999999997</v>
      </c>
    </row>
    <row r="86" spans="1:8">
      <c r="A86" s="625"/>
      <c r="B86" s="626"/>
      <c r="C86" s="598"/>
      <c r="D86" s="598"/>
      <c r="E86" s="598"/>
      <c r="F86" s="624"/>
      <c r="G86" s="598"/>
      <c r="H86" s="598"/>
    </row>
    <row r="87" spans="1:8" ht="15">
      <c r="A87" s="625">
        <v>4.01</v>
      </c>
      <c r="B87" s="626" t="s">
        <v>102</v>
      </c>
      <c r="C87" s="638">
        <v>300</v>
      </c>
      <c r="D87" s="638"/>
      <c r="E87" s="598"/>
      <c r="F87" s="624"/>
      <c r="G87" s="639" t="s">
        <v>0</v>
      </c>
      <c r="H87" s="597">
        <f>+G94</f>
        <v>229.99999999999997</v>
      </c>
    </row>
    <row r="88" spans="1:8">
      <c r="A88" s="635"/>
      <c r="B88" s="626"/>
      <c r="C88" s="598"/>
      <c r="D88" s="598"/>
      <c r="E88" s="598"/>
      <c r="F88" s="624"/>
      <c r="G88" s="598"/>
      <c r="H88" s="598"/>
    </row>
    <row r="89" spans="1:8">
      <c r="A89" s="635"/>
      <c r="B89" s="626" t="s">
        <v>30</v>
      </c>
      <c r="C89" s="598"/>
      <c r="D89" s="598"/>
      <c r="E89" s="598"/>
      <c r="F89" s="624"/>
      <c r="G89" s="598"/>
      <c r="H89" s="598"/>
    </row>
    <row r="90" spans="1:8">
      <c r="A90" s="585"/>
      <c r="B90" s="626"/>
      <c r="C90" s="598"/>
      <c r="D90" s="598"/>
      <c r="E90" s="598"/>
      <c r="F90" s="624"/>
      <c r="G90" s="598"/>
      <c r="H90" s="598"/>
    </row>
    <row r="91" spans="1:8">
      <c r="A91" s="585"/>
      <c r="B91" s="628" t="s">
        <v>31</v>
      </c>
      <c r="C91" s="633" t="str">
        <f t="shared" ref="C91:D93" si="2">+C38</f>
        <v>N° DE PERSONAS</v>
      </c>
      <c r="D91" s="633" t="str">
        <f t="shared" si="2"/>
        <v>COEF. PARTIC.</v>
      </c>
      <c r="E91" s="629" t="s">
        <v>33</v>
      </c>
      <c r="F91" s="629" t="s">
        <v>14</v>
      </c>
      <c r="G91" s="629" t="s">
        <v>4</v>
      </c>
      <c r="H91" s="598"/>
    </row>
    <row r="92" spans="1:8">
      <c r="A92" s="585"/>
      <c r="B92" s="630" t="str">
        <f>+B39</f>
        <v>COODINADOR DE PROYECTO</v>
      </c>
      <c r="C92" s="631">
        <f t="shared" si="2"/>
        <v>1</v>
      </c>
      <c r="D92" s="631">
        <f t="shared" si="2"/>
        <v>1</v>
      </c>
      <c r="E92" s="631">
        <f>+E39</f>
        <v>2.2999999999999998</v>
      </c>
      <c r="F92" s="637">
        <f>($C$87*2)/12*(E92*D92)</f>
        <v>114.99999999999999</v>
      </c>
      <c r="G92" s="630">
        <f>+C92*F92</f>
        <v>114.99999999999999</v>
      </c>
      <c r="H92" s="598"/>
    </row>
    <row r="93" spans="1:8">
      <c r="A93" s="585"/>
      <c r="B93" s="630" t="str">
        <f>+B40</f>
        <v>ASISTENTA ADMINISTRATIVO DE PLANTA</v>
      </c>
      <c r="C93" s="631">
        <f t="shared" si="2"/>
        <v>1</v>
      </c>
      <c r="D93" s="631">
        <f t="shared" si="2"/>
        <v>1</v>
      </c>
      <c r="E93" s="631">
        <f>+E40</f>
        <v>2.2999999999999998</v>
      </c>
      <c r="F93" s="637">
        <f>($C$87*2)/12*(E93*D93)</f>
        <v>114.99999999999999</v>
      </c>
      <c r="G93" s="630">
        <f>+C93*F93</f>
        <v>114.99999999999999</v>
      </c>
      <c r="H93" s="598"/>
    </row>
    <row r="94" spans="1:8">
      <c r="A94" s="583"/>
      <c r="B94" s="814" t="s">
        <v>3</v>
      </c>
      <c r="C94" s="814"/>
      <c r="D94" s="814"/>
      <c r="E94" s="814"/>
      <c r="F94" s="814"/>
      <c r="G94" s="632">
        <f>SUM(G92:G93)</f>
        <v>229.99999999999997</v>
      </c>
      <c r="H94" s="598"/>
    </row>
    <row r="95" spans="1:8">
      <c r="A95" s="585"/>
      <c r="B95" s="598"/>
      <c r="C95" s="598"/>
      <c r="D95" s="598"/>
      <c r="E95" s="598"/>
      <c r="F95" s="624"/>
      <c r="G95" s="598"/>
      <c r="H95" s="598"/>
    </row>
    <row r="96" spans="1:8" ht="15">
      <c r="A96" s="640" t="s">
        <v>344</v>
      </c>
      <c r="B96" s="641"/>
      <c r="C96" s="609"/>
      <c r="D96" s="609"/>
      <c r="E96" s="609"/>
      <c r="F96" s="610"/>
      <c r="G96" s="610" t="s">
        <v>0</v>
      </c>
      <c r="H96" s="611">
        <f>+H98+H106+H115</f>
        <v>77</v>
      </c>
    </row>
    <row r="97" spans="1:8" ht="15">
      <c r="A97" s="642"/>
      <c r="B97" s="643"/>
      <c r="C97" s="644"/>
      <c r="D97" s="644"/>
      <c r="E97" s="644"/>
      <c r="F97" s="645"/>
      <c r="G97" s="645"/>
      <c r="H97" s="646"/>
    </row>
    <row r="98" spans="1:8" ht="15">
      <c r="A98" s="616">
        <v>1</v>
      </c>
      <c r="B98" s="617" t="s">
        <v>272</v>
      </c>
      <c r="C98" s="618"/>
      <c r="D98" s="618"/>
      <c r="E98" s="618"/>
      <c r="F98" s="619"/>
      <c r="G98" s="620" t="s">
        <v>0</v>
      </c>
      <c r="H98" s="621">
        <f>+H100</f>
        <v>0</v>
      </c>
    </row>
    <row r="99" spans="1:8">
      <c r="A99" s="625"/>
      <c r="B99" s="626"/>
      <c r="C99" s="598"/>
      <c r="D99" s="598"/>
      <c r="E99" s="598"/>
      <c r="F99" s="624"/>
      <c r="G99" s="598"/>
      <c r="H99" s="598"/>
    </row>
    <row r="100" spans="1:8" ht="15">
      <c r="A100" s="625">
        <v>1.01</v>
      </c>
      <c r="B100" s="626" t="s">
        <v>273</v>
      </c>
      <c r="C100" s="598"/>
      <c r="D100" s="598"/>
      <c r="E100" s="598"/>
      <c r="F100" s="624"/>
      <c r="G100" s="639" t="s">
        <v>0</v>
      </c>
      <c r="H100" s="647">
        <f>G104</f>
        <v>0</v>
      </c>
    </row>
    <row r="101" spans="1:8">
      <c r="A101" s="648"/>
      <c r="B101" s="649"/>
      <c r="C101" s="650"/>
      <c r="D101" s="650"/>
      <c r="E101" s="651"/>
      <c r="F101" s="650"/>
      <c r="G101" s="651"/>
      <c r="H101" s="583"/>
    </row>
    <row r="102" spans="1:8">
      <c r="A102" s="648"/>
      <c r="B102" s="822" t="s">
        <v>18</v>
      </c>
      <c r="C102" s="822"/>
      <c r="D102" s="652" t="s">
        <v>2</v>
      </c>
      <c r="E102" s="652" t="s">
        <v>315</v>
      </c>
      <c r="F102" s="652" t="s">
        <v>5</v>
      </c>
      <c r="G102" s="652" t="s">
        <v>4</v>
      </c>
      <c r="H102" s="583"/>
    </row>
    <row r="103" spans="1:8">
      <c r="A103" s="648"/>
      <c r="B103" s="821" t="s">
        <v>114</v>
      </c>
      <c r="C103" s="821"/>
      <c r="D103" s="631" t="s">
        <v>6</v>
      </c>
      <c r="E103" s="653">
        <v>0</v>
      </c>
      <c r="F103" s="631">
        <v>14.5</v>
      </c>
      <c r="G103" s="654">
        <f>+E103*F103</f>
        <v>0</v>
      </c>
      <c r="H103" s="583"/>
    </row>
    <row r="104" spans="1:8">
      <c r="A104" s="604"/>
      <c r="B104" s="814" t="s">
        <v>3</v>
      </c>
      <c r="C104" s="814"/>
      <c r="D104" s="814"/>
      <c r="E104" s="814"/>
      <c r="F104" s="814"/>
      <c r="G104" s="655">
        <f>SUM(G103:G103)</f>
        <v>0</v>
      </c>
      <c r="H104" s="583"/>
    </row>
    <row r="105" spans="1:8">
      <c r="A105" s="604"/>
      <c r="B105" s="656"/>
      <c r="C105" s="656"/>
      <c r="D105" s="656"/>
      <c r="E105" s="656"/>
      <c r="F105" s="656"/>
      <c r="G105" s="657"/>
      <c r="H105" s="583"/>
    </row>
    <row r="106" spans="1:8" ht="15">
      <c r="A106" s="616">
        <v>2</v>
      </c>
      <c r="B106" s="617" t="s">
        <v>961</v>
      </c>
      <c r="C106" s="618"/>
      <c r="D106" s="618"/>
      <c r="E106" s="618"/>
      <c r="F106" s="619"/>
      <c r="G106" s="620" t="s">
        <v>0</v>
      </c>
      <c r="H106" s="621">
        <f>+H108</f>
        <v>0</v>
      </c>
    </row>
    <row r="107" spans="1:8">
      <c r="A107" s="625"/>
      <c r="B107" s="626"/>
      <c r="C107" s="598"/>
      <c r="D107" s="598"/>
      <c r="E107" s="598"/>
      <c r="F107" s="624"/>
      <c r="G107" s="598"/>
      <c r="H107" s="598"/>
    </row>
    <row r="108" spans="1:8" ht="15">
      <c r="A108" s="625">
        <v>2.0099999999999998</v>
      </c>
      <c r="B108" s="626" t="s">
        <v>293</v>
      </c>
      <c r="C108" s="598"/>
      <c r="D108" s="598"/>
      <c r="E108" s="598"/>
      <c r="F108" s="624"/>
      <c r="G108" s="639" t="s">
        <v>0</v>
      </c>
      <c r="H108" s="647">
        <f>G113</f>
        <v>0</v>
      </c>
    </row>
    <row r="109" spans="1:8">
      <c r="A109" s="648"/>
      <c r="B109" s="649"/>
      <c r="C109" s="650"/>
      <c r="D109" s="650"/>
      <c r="E109" s="651"/>
      <c r="F109" s="650"/>
      <c r="G109" s="651"/>
      <c r="H109" s="583"/>
    </row>
    <row r="110" spans="1:8">
      <c r="A110" s="648"/>
      <c r="B110" s="822" t="s">
        <v>18</v>
      </c>
      <c r="C110" s="822"/>
      <c r="D110" s="652" t="s">
        <v>2</v>
      </c>
      <c r="E110" s="658" t="s">
        <v>315</v>
      </c>
      <c r="F110" s="652" t="s">
        <v>5</v>
      </c>
      <c r="G110" s="659" t="s">
        <v>4</v>
      </c>
      <c r="H110" s="583"/>
    </row>
    <row r="111" spans="1:8">
      <c r="A111" s="648"/>
      <c r="B111" s="823" t="s">
        <v>962</v>
      </c>
      <c r="C111" s="824" t="s">
        <v>962</v>
      </c>
      <c r="D111" s="660" t="s">
        <v>2</v>
      </c>
      <c r="E111" s="624">
        <v>0</v>
      </c>
      <c r="F111" s="661">
        <v>4500</v>
      </c>
      <c r="G111" s="662">
        <f>+E111*F111</f>
        <v>0</v>
      </c>
      <c r="H111" s="583"/>
    </row>
    <row r="112" spans="1:8">
      <c r="A112" s="648"/>
      <c r="B112" s="819" t="s">
        <v>963</v>
      </c>
      <c r="C112" s="820" t="s">
        <v>964</v>
      </c>
      <c r="D112" s="660" t="s">
        <v>2</v>
      </c>
      <c r="E112" s="624">
        <v>0</v>
      </c>
      <c r="F112" s="661">
        <v>1200</v>
      </c>
      <c r="G112" s="662">
        <f>+E112*F112</f>
        <v>0</v>
      </c>
      <c r="H112" s="583"/>
    </row>
    <row r="113" spans="1:8">
      <c r="A113" s="604"/>
      <c r="B113" s="813" t="s">
        <v>3</v>
      </c>
      <c r="C113" s="813"/>
      <c r="D113" s="814"/>
      <c r="E113" s="814"/>
      <c r="F113" s="814"/>
      <c r="G113" s="655">
        <f>SUM(G111:G112)</f>
        <v>0</v>
      </c>
      <c r="H113" s="583"/>
    </row>
    <row r="114" spans="1:8">
      <c r="A114" s="604"/>
      <c r="B114" s="656"/>
      <c r="C114" s="656"/>
      <c r="D114" s="656"/>
      <c r="E114" s="656"/>
      <c r="F114" s="656"/>
      <c r="G114" s="657"/>
      <c r="H114" s="583"/>
    </row>
    <row r="115" spans="1:8" ht="15">
      <c r="A115" s="616">
        <v>4</v>
      </c>
      <c r="B115" s="617" t="s">
        <v>95</v>
      </c>
      <c r="C115" s="618"/>
      <c r="D115" s="618"/>
      <c r="E115" s="663"/>
      <c r="F115" s="619"/>
      <c r="G115" s="620" t="s">
        <v>0</v>
      </c>
      <c r="H115" s="621">
        <f>+H117</f>
        <v>77</v>
      </c>
    </row>
    <row r="116" spans="1:8" ht="15">
      <c r="A116" s="664"/>
      <c r="B116" s="665"/>
      <c r="C116" s="598"/>
      <c r="D116" s="598"/>
      <c r="E116" s="624"/>
      <c r="F116" s="666"/>
      <c r="G116" s="639"/>
      <c r="H116" s="597"/>
    </row>
    <row r="117" spans="1:8" ht="15">
      <c r="A117" s="667">
        <v>4.01</v>
      </c>
      <c r="B117" s="626" t="s">
        <v>36</v>
      </c>
      <c r="C117" s="598"/>
      <c r="D117" s="598"/>
      <c r="E117" s="624"/>
      <c r="F117" s="624"/>
      <c r="G117" s="639" t="s">
        <v>0</v>
      </c>
      <c r="H117" s="647">
        <f>+G130</f>
        <v>77</v>
      </c>
    </row>
    <row r="118" spans="1:8" ht="15">
      <c r="A118" s="667"/>
      <c r="B118" s="626"/>
      <c r="C118" s="598"/>
      <c r="D118" s="598"/>
      <c r="E118" s="624"/>
      <c r="F118" s="624"/>
      <c r="G118" s="639"/>
      <c r="H118" s="647"/>
    </row>
    <row r="119" spans="1:8">
      <c r="A119" s="585"/>
      <c r="B119" s="815" t="s">
        <v>34</v>
      </c>
      <c r="C119" s="817"/>
      <c r="D119" s="668" t="s">
        <v>44</v>
      </c>
      <c r="E119" s="629" t="s">
        <v>315</v>
      </c>
      <c r="F119" s="668" t="s">
        <v>5</v>
      </c>
      <c r="G119" s="629" t="s">
        <v>4</v>
      </c>
      <c r="H119" s="598"/>
    </row>
    <row r="120" spans="1:8">
      <c r="A120" s="585"/>
      <c r="B120" s="825" t="s">
        <v>73</v>
      </c>
      <c r="C120" s="826"/>
      <c r="D120" s="624" t="s">
        <v>2</v>
      </c>
      <c r="E120" s="661">
        <v>0</v>
      </c>
      <c r="F120" s="624">
        <v>1.45</v>
      </c>
      <c r="G120" s="669">
        <f>E120*F120</f>
        <v>0</v>
      </c>
      <c r="H120" s="598"/>
    </row>
    <row r="121" spans="1:8">
      <c r="A121" s="585"/>
      <c r="B121" s="825" t="s">
        <v>40</v>
      </c>
      <c r="C121" s="826" t="s">
        <v>2</v>
      </c>
      <c r="D121" s="624" t="s">
        <v>2</v>
      </c>
      <c r="E121" s="661">
        <v>4</v>
      </c>
      <c r="F121" s="624">
        <v>8</v>
      </c>
      <c r="G121" s="669">
        <f t="shared" ref="G121:G129" si="3">E121*F121</f>
        <v>32</v>
      </c>
      <c r="H121" s="598"/>
    </row>
    <row r="122" spans="1:8">
      <c r="A122" s="585"/>
      <c r="B122" s="825" t="s">
        <v>69</v>
      </c>
      <c r="C122" s="826" t="s">
        <v>2</v>
      </c>
      <c r="D122" s="624" t="s">
        <v>2</v>
      </c>
      <c r="E122" s="661">
        <v>0</v>
      </c>
      <c r="F122" s="624">
        <v>4</v>
      </c>
      <c r="G122" s="669">
        <f t="shared" si="3"/>
        <v>0</v>
      </c>
      <c r="H122" s="598"/>
    </row>
    <row r="123" spans="1:8">
      <c r="A123" s="585"/>
      <c r="B123" s="825" t="s">
        <v>59</v>
      </c>
      <c r="C123" s="826" t="s">
        <v>2</v>
      </c>
      <c r="D123" s="624" t="s">
        <v>2</v>
      </c>
      <c r="E123" s="661">
        <v>0</v>
      </c>
      <c r="F123" s="624">
        <v>1</v>
      </c>
      <c r="G123" s="669">
        <f t="shared" si="3"/>
        <v>0</v>
      </c>
      <c r="H123" s="598"/>
    </row>
    <row r="124" spans="1:8">
      <c r="A124" s="585"/>
      <c r="B124" s="825" t="s">
        <v>88</v>
      </c>
      <c r="C124" s="826" t="s">
        <v>241</v>
      </c>
      <c r="D124" s="624" t="s">
        <v>241</v>
      </c>
      <c r="E124" s="661">
        <v>0</v>
      </c>
      <c r="F124" s="624">
        <v>50</v>
      </c>
      <c r="G124" s="669">
        <f t="shared" si="3"/>
        <v>0</v>
      </c>
      <c r="H124" s="598"/>
    </row>
    <row r="125" spans="1:8">
      <c r="A125" s="585"/>
      <c r="B125" s="825" t="s">
        <v>896</v>
      </c>
      <c r="C125" s="826" t="s">
        <v>37</v>
      </c>
      <c r="D125" s="624" t="s">
        <v>37</v>
      </c>
      <c r="E125" s="661">
        <v>1</v>
      </c>
      <c r="F125" s="624">
        <v>45</v>
      </c>
      <c r="G125" s="669">
        <f t="shared" si="3"/>
        <v>45</v>
      </c>
      <c r="H125" s="598"/>
    </row>
    <row r="126" spans="1:8">
      <c r="A126" s="585"/>
      <c r="B126" s="825" t="s">
        <v>67</v>
      </c>
      <c r="C126" s="826" t="s">
        <v>2</v>
      </c>
      <c r="D126" s="624" t="s">
        <v>2</v>
      </c>
      <c r="E126" s="661">
        <v>0</v>
      </c>
      <c r="F126" s="624">
        <v>5</v>
      </c>
      <c r="G126" s="669">
        <f t="shared" si="3"/>
        <v>0</v>
      </c>
      <c r="H126" s="598"/>
    </row>
    <row r="127" spans="1:8">
      <c r="A127" s="585"/>
      <c r="B127" s="825" t="s">
        <v>965</v>
      </c>
      <c r="C127" s="826" t="s">
        <v>2</v>
      </c>
      <c r="D127" s="624" t="s">
        <v>2</v>
      </c>
      <c r="E127" s="661">
        <v>0</v>
      </c>
      <c r="F127" s="624">
        <v>40</v>
      </c>
      <c r="G127" s="669">
        <f t="shared" si="3"/>
        <v>0</v>
      </c>
      <c r="H127" s="598"/>
    </row>
    <row r="128" spans="1:8">
      <c r="A128" s="585"/>
      <c r="B128" s="825" t="s">
        <v>966</v>
      </c>
      <c r="C128" s="826" t="s">
        <v>260</v>
      </c>
      <c r="D128" s="624" t="s">
        <v>260</v>
      </c>
      <c r="E128" s="661">
        <v>0</v>
      </c>
      <c r="F128" s="624">
        <v>350</v>
      </c>
      <c r="G128" s="669">
        <f t="shared" si="3"/>
        <v>0</v>
      </c>
      <c r="H128" s="598"/>
    </row>
    <row r="129" spans="1:8">
      <c r="A129" s="585"/>
      <c r="B129" s="819" t="s">
        <v>75</v>
      </c>
      <c r="C129" s="820" t="s">
        <v>56</v>
      </c>
      <c r="D129" s="670" t="s">
        <v>56</v>
      </c>
      <c r="E129" s="671">
        <v>0</v>
      </c>
      <c r="F129" s="670">
        <v>5</v>
      </c>
      <c r="G129" s="672">
        <f t="shared" si="3"/>
        <v>0</v>
      </c>
      <c r="H129" s="598"/>
    </row>
    <row r="130" spans="1:8">
      <c r="A130" s="627"/>
      <c r="B130" s="813" t="s">
        <v>3</v>
      </c>
      <c r="C130" s="813"/>
      <c r="D130" s="813"/>
      <c r="E130" s="813"/>
      <c r="F130" s="813"/>
      <c r="G130" s="673">
        <f>SUM(G120:G129)</f>
        <v>77</v>
      </c>
      <c r="H130" s="598"/>
    </row>
    <row r="131" spans="1:8" ht="15">
      <c r="A131" s="664"/>
      <c r="B131" s="625"/>
      <c r="C131" s="626"/>
      <c r="D131" s="626"/>
      <c r="E131" s="674"/>
      <c r="F131" s="675"/>
      <c r="G131" s="639"/>
      <c r="H131" s="676"/>
    </row>
    <row r="132" spans="1:8">
      <c r="A132" s="585"/>
      <c r="B132" s="656"/>
      <c r="C132" s="656"/>
      <c r="D132" s="656"/>
      <c r="E132" s="656"/>
      <c r="F132" s="656"/>
      <c r="G132" s="598"/>
      <c r="H132" s="598"/>
    </row>
    <row r="133" spans="1:8" ht="15">
      <c r="A133" s="640" t="s">
        <v>346</v>
      </c>
      <c r="B133" s="641"/>
      <c r="C133" s="609"/>
      <c r="D133" s="609"/>
      <c r="E133" s="609"/>
      <c r="F133" s="610"/>
      <c r="G133" s="610" t="s">
        <v>0</v>
      </c>
      <c r="H133" s="611">
        <f>+H141</f>
        <v>500</v>
      </c>
    </row>
    <row r="134" spans="1:8" ht="15">
      <c r="A134" s="664"/>
      <c r="B134" s="677"/>
      <c r="C134" s="678"/>
      <c r="D134" s="678"/>
      <c r="E134" s="678"/>
      <c r="F134" s="675"/>
      <c r="G134" s="639"/>
      <c r="H134" s="676"/>
    </row>
    <row r="135" spans="1:8" ht="15">
      <c r="A135" s="664" t="s">
        <v>21</v>
      </c>
      <c r="B135" s="679" t="s">
        <v>967</v>
      </c>
      <c r="C135" s="678"/>
      <c r="D135" s="678"/>
      <c r="E135" s="678"/>
      <c r="F135" s="675"/>
      <c r="G135" s="639" t="s">
        <v>0</v>
      </c>
      <c r="H135" s="676">
        <f>+G139</f>
        <v>0</v>
      </c>
    </row>
    <row r="136" spans="1:8">
      <c r="A136" s="648"/>
      <c r="B136" s="680"/>
      <c r="C136" s="606"/>
      <c r="D136" s="606"/>
      <c r="E136" s="606"/>
      <c r="F136" s="681"/>
      <c r="G136" s="606"/>
      <c r="H136" s="583"/>
    </row>
    <row r="137" spans="1:8">
      <c r="A137" s="604"/>
      <c r="B137" s="682" t="s">
        <v>18</v>
      </c>
      <c r="C137" s="683" t="s">
        <v>968</v>
      </c>
      <c r="D137" s="683"/>
      <c r="E137" s="684" t="s">
        <v>968</v>
      </c>
      <c r="F137" s="684" t="s">
        <v>969</v>
      </c>
      <c r="G137" s="684" t="s">
        <v>4</v>
      </c>
      <c r="H137" s="583"/>
    </row>
    <row r="138" spans="1:8">
      <c r="A138" s="585"/>
      <c r="B138" s="685"/>
      <c r="C138" s="686"/>
      <c r="D138" s="686"/>
      <c r="E138" s="687">
        <v>0</v>
      </c>
      <c r="F138" s="686">
        <v>0</v>
      </c>
      <c r="G138" s="687">
        <f>+E138*F138</f>
        <v>0</v>
      </c>
      <c r="H138" s="598"/>
    </row>
    <row r="139" spans="1:8">
      <c r="A139" s="604"/>
      <c r="B139" s="814" t="s">
        <v>3</v>
      </c>
      <c r="C139" s="814"/>
      <c r="D139" s="814"/>
      <c r="E139" s="814"/>
      <c r="F139" s="814"/>
      <c r="G139" s="688">
        <f>SUM(G138:G138)</f>
        <v>0</v>
      </c>
      <c r="H139" s="583"/>
    </row>
    <row r="140" spans="1:8">
      <c r="A140" s="604"/>
      <c r="B140" s="586"/>
      <c r="C140" s="586"/>
      <c r="D140" s="586"/>
      <c r="E140" s="586"/>
      <c r="F140" s="586"/>
      <c r="G140" s="689"/>
      <c r="H140" s="583"/>
    </row>
    <row r="141" spans="1:8" ht="15">
      <c r="A141" s="635" t="s">
        <v>12</v>
      </c>
      <c r="B141" s="626" t="s">
        <v>20</v>
      </c>
      <c r="C141" s="678"/>
      <c r="D141" s="678"/>
      <c r="E141" s="678"/>
      <c r="F141" s="675"/>
      <c r="G141" s="639" t="s">
        <v>0</v>
      </c>
      <c r="H141" s="676">
        <f>G146</f>
        <v>500</v>
      </c>
    </row>
    <row r="142" spans="1:8" ht="15">
      <c r="A142" s="664"/>
      <c r="B142" s="628" t="s">
        <v>34</v>
      </c>
      <c r="C142" s="629" t="s">
        <v>44</v>
      </c>
      <c r="D142" s="629" t="s">
        <v>19</v>
      </c>
      <c r="E142" s="629" t="s">
        <v>33</v>
      </c>
      <c r="F142" s="629" t="s">
        <v>5</v>
      </c>
      <c r="G142" s="629" t="s">
        <v>4</v>
      </c>
      <c r="H142" s="676"/>
    </row>
    <row r="143" spans="1:8" ht="15">
      <c r="A143" s="664"/>
      <c r="B143" s="690" t="s">
        <v>970</v>
      </c>
      <c r="C143" s="661" t="s">
        <v>242</v>
      </c>
      <c r="D143" s="661">
        <v>1</v>
      </c>
      <c r="E143" s="661">
        <v>1</v>
      </c>
      <c r="F143" s="661">
        <v>500</v>
      </c>
      <c r="G143" s="691">
        <f>+F143*E143*D143</f>
        <v>500</v>
      </c>
      <c r="H143" s="676"/>
    </row>
    <row r="144" spans="1:8" ht="15">
      <c r="A144" s="664"/>
      <c r="B144" s="692" t="s">
        <v>294</v>
      </c>
      <c r="C144" s="661" t="s">
        <v>242</v>
      </c>
      <c r="D144" s="661">
        <v>1</v>
      </c>
      <c r="E144" s="661">
        <v>0</v>
      </c>
      <c r="F144" s="661">
        <v>250</v>
      </c>
      <c r="G144" s="691">
        <f>+F144*E144*D144</f>
        <v>0</v>
      </c>
      <c r="H144" s="676"/>
    </row>
    <row r="145" spans="1:8" ht="15">
      <c r="A145" s="664"/>
      <c r="B145" s="692"/>
      <c r="C145" s="661"/>
      <c r="D145" s="661"/>
      <c r="E145" s="661"/>
      <c r="F145" s="661"/>
      <c r="G145" s="691"/>
      <c r="H145" s="676"/>
    </row>
    <row r="146" spans="1:8" ht="15">
      <c r="A146" s="664"/>
      <c r="B146" s="815" t="s">
        <v>3</v>
      </c>
      <c r="C146" s="816"/>
      <c r="D146" s="816"/>
      <c r="E146" s="816"/>
      <c r="F146" s="817"/>
      <c r="G146" s="632">
        <f>SUM(G143:G145)</f>
        <v>500</v>
      </c>
      <c r="H146" s="676"/>
    </row>
    <row r="147" spans="1:8">
      <c r="A147" s="604"/>
      <c r="B147" s="586"/>
      <c r="C147" s="586"/>
      <c r="D147" s="586"/>
      <c r="E147" s="586"/>
      <c r="F147" s="586"/>
      <c r="G147" s="689"/>
      <c r="H147" s="583"/>
    </row>
    <row r="148" spans="1:8">
      <c r="A148" s="627"/>
      <c r="B148" s="656"/>
      <c r="C148" s="656"/>
      <c r="D148" s="656"/>
      <c r="E148" s="656"/>
      <c r="F148" s="656"/>
      <c r="G148" s="598"/>
      <c r="H148" s="598"/>
    </row>
    <row r="149" spans="1:8">
      <c r="A149" s="627"/>
      <c r="B149" s="656"/>
      <c r="C149" s="656"/>
      <c r="D149" s="656"/>
      <c r="E149" s="656"/>
      <c r="F149" s="656"/>
      <c r="G149" s="583"/>
      <c r="H149" s="598"/>
    </row>
    <row r="150" spans="1:8" ht="15">
      <c r="A150" s="664" t="s">
        <v>21</v>
      </c>
      <c r="B150" s="665" t="s">
        <v>93</v>
      </c>
      <c r="C150" s="598"/>
      <c r="D150" s="598"/>
      <c r="E150" s="598"/>
      <c r="F150" s="666"/>
      <c r="G150" s="639" t="s">
        <v>0</v>
      </c>
      <c r="H150" s="597">
        <f>G158</f>
        <v>0</v>
      </c>
    </row>
    <row r="151" spans="1:8">
      <c r="A151" s="625"/>
      <c r="B151" s="626"/>
      <c r="C151" s="598"/>
      <c r="D151" s="598"/>
      <c r="E151" s="598"/>
      <c r="F151" s="624"/>
      <c r="G151" s="598"/>
      <c r="H151" s="598"/>
    </row>
    <row r="152" spans="1:8">
      <c r="A152" s="625">
        <v>1</v>
      </c>
      <c r="B152" s="626" t="s">
        <v>54</v>
      </c>
      <c r="C152" s="598"/>
      <c r="D152" s="598"/>
      <c r="E152" s="598"/>
      <c r="F152" s="624"/>
      <c r="G152" s="598"/>
      <c r="H152" s="598"/>
    </row>
    <row r="153" spans="1:8">
      <c r="A153" s="625"/>
      <c r="B153" s="626"/>
      <c r="C153" s="598"/>
      <c r="D153" s="598"/>
      <c r="E153" s="598"/>
      <c r="F153" s="624"/>
      <c r="G153" s="598"/>
      <c r="H153" s="598"/>
    </row>
    <row r="154" spans="1:8">
      <c r="A154" s="625"/>
      <c r="B154" s="628" t="s">
        <v>34</v>
      </c>
      <c r="C154" s="629" t="s">
        <v>44</v>
      </c>
      <c r="D154" s="629"/>
      <c r="E154" s="629" t="s">
        <v>19</v>
      </c>
      <c r="F154" s="629" t="s">
        <v>5</v>
      </c>
      <c r="G154" s="629" t="s">
        <v>4</v>
      </c>
      <c r="H154" s="598"/>
    </row>
    <row r="155" spans="1:8">
      <c r="A155" s="625"/>
      <c r="B155" s="692" t="s">
        <v>91</v>
      </c>
      <c r="C155" s="693" t="s">
        <v>44</v>
      </c>
      <c r="D155" s="694"/>
      <c r="E155" s="624">
        <v>0</v>
      </c>
      <c r="F155" s="661">
        <v>165</v>
      </c>
      <c r="G155" s="695">
        <f>E155*F155</f>
        <v>0</v>
      </c>
      <c r="H155" s="598"/>
    </row>
    <row r="156" spans="1:8">
      <c r="A156" s="625"/>
      <c r="B156" s="696" t="s">
        <v>90</v>
      </c>
      <c r="C156" s="693" t="s">
        <v>44</v>
      </c>
      <c r="D156" s="694"/>
      <c r="E156" s="624">
        <v>0</v>
      </c>
      <c r="F156" s="661">
        <v>5600</v>
      </c>
      <c r="G156" s="695">
        <f>E156*F156</f>
        <v>0</v>
      </c>
      <c r="H156" s="598"/>
    </row>
    <row r="157" spans="1:8">
      <c r="A157" s="625"/>
      <c r="B157" s="697" t="s">
        <v>80</v>
      </c>
      <c r="C157" s="671" t="s">
        <v>44</v>
      </c>
      <c r="D157" s="670"/>
      <c r="E157" s="670">
        <v>0</v>
      </c>
      <c r="F157" s="671">
        <v>680.5</v>
      </c>
      <c r="G157" s="698">
        <f>+E157*F157</f>
        <v>0</v>
      </c>
      <c r="H157" s="598"/>
    </row>
    <row r="158" spans="1:8">
      <c r="A158" s="625"/>
      <c r="B158" s="815" t="s">
        <v>3</v>
      </c>
      <c r="C158" s="816"/>
      <c r="D158" s="816"/>
      <c r="E158" s="816"/>
      <c r="F158" s="817"/>
      <c r="G158" s="688">
        <f>SUM(G155:G157)</f>
        <v>0</v>
      </c>
      <c r="H158" s="598"/>
    </row>
    <row r="159" spans="1:8">
      <c r="A159" s="627"/>
      <c r="B159" s="656"/>
      <c r="C159" s="656"/>
      <c r="D159" s="656"/>
      <c r="E159" s="656"/>
      <c r="F159" s="656"/>
      <c r="G159" s="598"/>
      <c r="H159" s="598"/>
    </row>
    <row r="160" spans="1:8">
      <c r="A160" s="627"/>
      <c r="B160" s="656"/>
      <c r="C160" s="656"/>
      <c r="D160" s="656"/>
      <c r="E160" s="656"/>
      <c r="F160" s="656"/>
      <c r="G160" s="598"/>
      <c r="H160" s="598"/>
    </row>
    <row r="161" spans="1:12" ht="15">
      <c r="A161" s="818" t="s">
        <v>949</v>
      </c>
      <c r="B161" s="818"/>
      <c r="C161" s="818"/>
      <c r="D161" s="818"/>
      <c r="E161" s="818"/>
      <c r="F161" s="818"/>
      <c r="G161" s="639" t="s">
        <v>0</v>
      </c>
      <c r="H161" s="597">
        <f>+H17</f>
        <v>23145.58</v>
      </c>
      <c r="I161" s="179">
        <f>H161</f>
        <v>23145.58</v>
      </c>
      <c r="J161" s="161">
        <f>CONSOLIDADO!E7</f>
        <v>2651196.91</v>
      </c>
      <c r="K161" s="161"/>
      <c r="L161" s="161"/>
    </row>
    <row r="162" spans="1:12">
      <c r="A162" s="583"/>
      <c r="B162" s="583"/>
      <c r="C162" s="583"/>
      <c r="D162" s="583"/>
      <c r="E162" s="583"/>
      <c r="F162" s="584"/>
      <c r="G162" s="583"/>
      <c r="H162" s="583"/>
      <c r="I162" s="161"/>
      <c r="J162" s="161">
        <f>+(I161/J161)*100</f>
        <v>0.87302379965432297</v>
      </c>
      <c r="K162" s="578">
        <f>+J162/100</f>
        <v>8.7302379965432299E-3</v>
      </c>
      <c r="L162" s="578">
        <f>+K162/100</f>
        <v>8.7302379965432299E-5</v>
      </c>
    </row>
  </sheetData>
  <mergeCells count="36">
    <mergeCell ref="A3:H3"/>
    <mergeCell ref="C12:G12"/>
    <mergeCell ref="B17:G17"/>
    <mergeCell ref="A25:H25"/>
    <mergeCell ref="A27:H27"/>
    <mergeCell ref="C5:H5"/>
    <mergeCell ref="D9:E9"/>
    <mergeCell ref="B127:C127"/>
    <mergeCell ref="B128:C128"/>
    <mergeCell ref="B129:C129"/>
    <mergeCell ref="B113:F113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12:C112"/>
    <mergeCell ref="B41:F41"/>
    <mergeCell ref="B53:F53"/>
    <mergeCell ref="B63:F63"/>
    <mergeCell ref="B74:F74"/>
    <mergeCell ref="B83:F83"/>
    <mergeCell ref="B102:C102"/>
    <mergeCell ref="B103:C103"/>
    <mergeCell ref="B104:F104"/>
    <mergeCell ref="B110:C110"/>
    <mergeCell ref="B111:C111"/>
    <mergeCell ref="B94:F94"/>
    <mergeCell ref="B130:F130"/>
    <mergeCell ref="B139:F139"/>
    <mergeCell ref="B146:F146"/>
    <mergeCell ref="B158:F158"/>
    <mergeCell ref="A161:F161"/>
  </mergeCells>
  <pageMargins left="0.7" right="0.7" top="0.75" bottom="0.75" header="0.3" footer="0.3"/>
  <pageSetup paperSize="9" scale="72" orientation="portrait" r:id="rId1"/>
  <rowBreaks count="2" manualBreakCount="2">
    <brk id="23" max="7" man="1"/>
    <brk id="95" max="7" man="1"/>
  </rowBreaks>
  <colBreaks count="1" manualBreakCount="1">
    <brk id="8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P. GENERAL</vt:lpstr>
      <vt:lpstr>CONSOLIDADO</vt:lpstr>
      <vt:lpstr>Exp.Téc. </vt:lpstr>
      <vt:lpstr>C.D.</vt:lpstr>
      <vt:lpstr>G.General</vt:lpstr>
      <vt:lpstr>G. SUPERVISION</vt:lpstr>
      <vt:lpstr>Supervision</vt:lpstr>
      <vt:lpstr>Capacitacion Social</vt:lpstr>
      <vt:lpstr>GESTION DE PROYECTO</vt:lpstr>
      <vt:lpstr>C.D.!Área_de_impresión</vt:lpstr>
      <vt:lpstr>'Capacitacion Social'!Área_de_impresión</vt:lpstr>
      <vt:lpstr>CONSOLIDADO!Área_de_impresión</vt:lpstr>
      <vt:lpstr>'Exp.Téc. '!Área_de_impresión</vt:lpstr>
      <vt:lpstr>'G. SUPERVISION'!Área_de_impresión</vt:lpstr>
      <vt:lpstr>G.General!Área_de_impresión</vt:lpstr>
      <vt:lpstr>'GESTION DE PROYECTO'!Área_de_impresión</vt:lpstr>
      <vt:lpstr>'P. GENERAL'!Área_de_impresión</vt:lpstr>
      <vt:lpstr>Supervision!Área_de_impresión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Ana P. T. G.</cp:lastModifiedBy>
  <cp:lastPrinted>2022-04-27T17:10:04Z</cp:lastPrinted>
  <dcterms:created xsi:type="dcterms:W3CDTF">2003-01-21T17:07:22Z</dcterms:created>
  <dcterms:modified xsi:type="dcterms:W3CDTF">2022-04-27T17:10:58Z</dcterms:modified>
</cp:coreProperties>
</file>