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AYORES METRADOS\"/>
    </mc:Choice>
  </mc:AlternateContent>
  <xr:revisionPtr revIDLastSave="0" documentId="8_{EBFC67C2-E624-415A-9F53-997F7D7C658F}" xr6:coauthVersionLast="47" xr6:coauthVersionMax="47" xr10:uidLastSave="{00000000-0000-0000-0000-000000000000}"/>
  <bookViews>
    <workbookView xWindow="-108" yWindow="-108" windowWidth="23256" windowHeight="12576" firstSheet="1" activeTab="4" xr2:uid="{BF9C0481-A3A0-4B97-A2B8-DED5D8BF4497}"/>
  </bookViews>
  <sheets>
    <sheet name="MET-I.S." sheetId="10" state="hidden" r:id="rId1"/>
    <sheet name="MET. A.S-S.A" sheetId="35" r:id="rId2"/>
    <sheet name="RESUMEN_MM" sheetId="32" r:id="rId3"/>
    <sheet name="MET_MM" sheetId="28" r:id="rId4"/>
    <sheet name="MET. DESAGUE" sheetId="36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 localSheetId="3">#REF!</definedName>
    <definedName name="A" localSheetId="0">#REF!</definedName>
    <definedName name="A" localSheetId="2">#REF!</definedName>
    <definedName name="A">#REF!</definedName>
    <definedName name="_xlnm.Extract">[1]MATERIAL!$U$9:$U$39</definedName>
    <definedName name="_xlnm.Print_Area" localSheetId="3">MET_MM!$A$1:$J$827</definedName>
    <definedName name="_xlnm.Print_Area" localSheetId="0">'MET-I.S.'!$B$1:$J$171</definedName>
    <definedName name="_xlnm.Print_Area" localSheetId="2">RESUMEN_MM!$A$1:$L$36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 localSheetId="3">#REF!</definedName>
    <definedName name="datos" localSheetId="0">#REF!</definedName>
    <definedName name="datos" localSheetId="2">#REF!</definedName>
    <definedName name="datos">#REF!</definedName>
    <definedName name="DSD">#REF!</definedName>
    <definedName name="DSDS">#REF!</definedName>
    <definedName name="DSDSD">#REF!</definedName>
    <definedName name="DSDSDDSD">#REF!</definedName>
    <definedName name="DSDSDSD">#REF!</definedName>
    <definedName name="Extracción_IM">[1]MATERIAL!$U$9:$U$39</definedName>
    <definedName name="FIERRO" localSheetId="3">#REF!</definedName>
    <definedName name="FIERRO" localSheetId="0">#REF!</definedName>
    <definedName name="FIERRO" localSheetId="2">#REF!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 localSheetId="3">#REF!</definedName>
    <definedName name="MEDIA" localSheetId="0">#REF!</definedName>
    <definedName name="MEDIA" localSheetId="2">#REF!</definedName>
    <definedName name="MEDIA">#REF!</definedName>
    <definedName name="METRADOSTOT">#REF!</definedName>
    <definedName name="NUEVO">[3]SOCTA2!$A$2:$R$57</definedName>
    <definedName name="Pileta" localSheetId="3">#REF!</definedName>
    <definedName name="Pileta" localSheetId="0">#REF!</definedName>
    <definedName name="Pileta" localSheetId="2">#REF!</definedName>
    <definedName name="Pileta">#REF!</definedName>
    <definedName name="SDDSDS">#REF!</definedName>
    <definedName name="SDSD">#REF!</definedName>
    <definedName name="SDSDD">#REF!</definedName>
    <definedName name="_xlnm.Print_Titles" localSheetId="0">'MET-I.S.'!$1:$16</definedName>
    <definedName name="TOTAL" localSheetId="3">#REF!</definedName>
    <definedName name="TOTAL" localSheetId="0">#REF!</definedName>
    <definedName name="TOTAL" localSheetId="2">#REF!</definedName>
    <definedName name="TOTA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8" l="1"/>
  <c r="J39" i="36"/>
  <c r="J38" i="36"/>
  <c r="J37" i="36"/>
  <c r="J35" i="36"/>
  <c r="J34" i="36"/>
  <c r="J33" i="36"/>
  <c r="J32" i="36"/>
  <c r="J31" i="36"/>
  <c r="J30" i="36"/>
  <c r="J29" i="36"/>
  <c r="J28" i="36"/>
  <c r="J27" i="36"/>
  <c r="J26" i="36"/>
  <c r="J24" i="36"/>
  <c r="J23" i="36"/>
  <c r="J21" i="36"/>
  <c r="J20" i="36"/>
  <c r="J19" i="36"/>
  <c r="J17" i="36"/>
  <c r="J16" i="36"/>
  <c r="J15" i="36"/>
  <c r="J14" i="36"/>
  <c r="S19" i="32"/>
  <c r="AF28" i="32"/>
  <c r="AG28" i="32"/>
  <c r="AF29" i="32"/>
  <c r="AG29" i="32"/>
  <c r="AB31" i="32"/>
  <c r="AE31" i="32"/>
  <c r="AE32" i="32" s="1"/>
  <c r="AG32" i="32" s="1"/>
  <c r="AE34" i="32"/>
  <c r="AE35" i="32" l="1"/>
  <c r="AG35" i="32" s="1"/>
  <c r="H173" i="28" l="1"/>
  <c r="H174" i="28"/>
  <c r="H185" i="28"/>
  <c r="I184" i="28" s="1"/>
  <c r="J185" i="28"/>
  <c r="J184" i="28" s="1"/>
  <c r="D191" i="28"/>
  <c r="H72" i="28"/>
  <c r="J72" i="28"/>
  <c r="D751" i="28"/>
  <c r="D615" i="28"/>
  <c r="D559" i="28"/>
  <c r="D439" i="28"/>
  <c r="D438" i="28"/>
  <c r="D380" i="28"/>
  <c r="D379" i="28"/>
  <c r="D323" i="28"/>
  <c r="D322" i="28"/>
  <c r="D263" i="28"/>
  <c r="D262" i="28"/>
  <c r="D192" i="28"/>
  <c r="E79" i="28"/>
  <c r="E78" i="28"/>
  <c r="H61" i="28"/>
  <c r="I172" i="28" l="1"/>
  <c r="B24" i="28"/>
  <c r="B25" i="32" s="1"/>
  <c r="H824" i="28" l="1"/>
  <c r="I823" i="28" s="1"/>
  <c r="J823" i="28"/>
  <c r="H822" i="28"/>
  <c r="H820" i="28"/>
  <c r="H818" i="28"/>
  <c r="J816" i="28"/>
  <c r="J813" i="28"/>
  <c r="J812" i="28" s="1"/>
  <c r="H813" i="28"/>
  <c r="I812" i="28" s="1"/>
  <c r="J811" i="28"/>
  <c r="J810" i="28" s="1"/>
  <c r="H811" i="28"/>
  <c r="I810" i="28" s="1"/>
  <c r="J809" i="28"/>
  <c r="J808" i="28" s="1"/>
  <c r="H809" i="28"/>
  <c r="I808" i="28" s="1"/>
  <c r="H806" i="28"/>
  <c r="I805" i="28" s="1"/>
  <c r="J805" i="28"/>
  <c r="J804" i="28"/>
  <c r="H804" i="28"/>
  <c r="J803" i="28"/>
  <c r="H803" i="28"/>
  <c r="J802" i="28"/>
  <c r="H802" i="28"/>
  <c r="J801" i="28"/>
  <c r="H801" i="28"/>
  <c r="J800" i="28"/>
  <c r="H800" i="28"/>
  <c r="J799" i="28"/>
  <c r="H799" i="28"/>
  <c r="J798" i="28"/>
  <c r="J797" i="28" s="1"/>
  <c r="H798" i="28"/>
  <c r="J796" i="28"/>
  <c r="H796" i="28"/>
  <c r="J795" i="28"/>
  <c r="J794" i="28" s="1"/>
  <c r="H795" i="28"/>
  <c r="I794" i="28" s="1"/>
  <c r="J793" i="28"/>
  <c r="H793" i="28"/>
  <c r="J792" i="28"/>
  <c r="J791" i="28" s="1"/>
  <c r="H792" i="28"/>
  <c r="I791" i="28" s="1"/>
  <c r="J790" i="28"/>
  <c r="H790" i="28"/>
  <c r="J789" i="28"/>
  <c r="J788" i="28" s="1"/>
  <c r="H789" i="28"/>
  <c r="I788" i="28" s="1"/>
  <c r="H754" i="28"/>
  <c r="I753" i="28" s="1"/>
  <c r="J753" i="28"/>
  <c r="H751" i="28"/>
  <c r="I750" i="28" s="1"/>
  <c r="J747" i="28"/>
  <c r="J746" i="28" s="1"/>
  <c r="H747" i="28"/>
  <c r="I746" i="28" s="1"/>
  <c r="J745" i="28"/>
  <c r="J744" i="28" s="1"/>
  <c r="H745" i="28"/>
  <c r="I744" i="28" s="1"/>
  <c r="J743" i="28"/>
  <c r="J742" i="28" s="1"/>
  <c r="H743" i="28"/>
  <c r="I742" i="28" s="1"/>
  <c r="H740" i="28"/>
  <c r="H739" i="28"/>
  <c r="J738" i="28"/>
  <c r="J737" i="28"/>
  <c r="H737" i="28"/>
  <c r="J736" i="28"/>
  <c r="H736" i="28"/>
  <c r="J735" i="28"/>
  <c r="H735" i="28"/>
  <c r="J734" i="28"/>
  <c r="H734" i="28"/>
  <c r="J733" i="28"/>
  <c r="H733" i="28"/>
  <c r="J732" i="28"/>
  <c r="H732" i="28"/>
  <c r="J731" i="28"/>
  <c r="J730" i="28" s="1"/>
  <c r="H731" i="28"/>
  <c r="J729" i="28"/>
  <c r="H729" i="28"/>
  <c r="J728" i="28"/>
  <c r="J727" i="28" s="1"/>
  <c r="H728" i="28"/>
  <c r="I727" i="28" s="1"/>
  <c r="J726" i="28"/>
  <c r="H726" i="28"/>
  <c r="J725" i="28"/>
  <c r="J724" i="28" s="1"/>
  <c r="H725" i="28"/>
  <c r="J723" i="28"/>
  <c r="H723" i="28"/>
  <c r="J722" i="28"/>
  <c r="J721" i="28" s="1"/>
  <c r="H722" i="28"/>
  <c r="I721" i="28" s="1"/>
  <c r="H686" i="28"/>
  <c r="I685" i="28" s="1"/>
  <c r="J685" i="28"/>
  <c r="H684" i="28"/>
  <c r="H682" i="28"/>
  <c r="H680" i="28"/>
  <c r="J678" i="28"/>
  <c r="J675" i="28"/>
  <c r="J674" i="28" s="1"/>
  <c r="H675" i="28"/>
  <c r="I674" i="28" s="1"/>
  <c r="J673" i="28"/>
  <c r="J672" i="28" s="1"/>
  <c r="H673" i="28"/>
  <c r="I672" i="28" s="1"/>
  <c r="J671" i="28"/>
  <c r="J670" i="28" s="1"/>
  <c r="H671" i="28"/>
  <c r="I670" i="28" s="1"/>
  <c r="J669" i="28"/>
  <c r="J668" i="28"/>
  <c r="J667" i="28" s="1"/>
  <c r="I667" i="28"/>
  <c r="H665" i="28"/>
  <c r="I664" i="28" s="1"/>
  <c r="J664" i="28"/>
  <c r="J663" i="28"/>
  <c r="H663" i="28"/>
  <c r="J662" i="28"/>
  <c r="H662" i="28"/>
  <c r="J661" i="28"/>
  <c r="H661" i="28"/>
  <c r="J660" i="28"/>
  <c r="H660" i="28"/>
  <c r="J659" i="28"/>
  <c r="H659" i="28"/>
  <c r="J658" i="28"/>
  <c r="H658" i="28"/>
  <c r="J657" i="28"/>
  <c r="J656" i="28" s="1"/>
  <c r="H657" i="28"/>
  <c r="J655" i="28"/>
  <c r="H655" i="28"/>
  <c r="J654" i="28"/>
  <c r="J653" i="28" s="1"/>
  <c r="H654" i="28"/>
  <c r="I653" i="28" s="1"/>
  <c r="J652" i="28"/>
  <c r="H652" i="28"/>
  <c r="J651" i="28"/>
  <c r="J650" i="28" s="1"/>
  <c r="H651" i="28"/>
  <c r="J649" i="28"/>
  <c r="H649" i="28"/>
  <c r="J648" i="28"/>
  <c r="J647" i="28" s="1"/>
  <c r="H648" i="28"/>
  <c r="I647" i="28" s="1"/>
  <c r="H618" i="28"/>
  <c r="I617" i="28" s="1"/>
  <c r="J617" i="28"/>
  <c r="H615" i="28"/>
  <c r="I614" i="28" s="1"/>
  <c r="J614" i="28"/>
  <c r="J611" i="28"/>
  <c r="J610" i="28" s="1"/>
  <c r="H611" i="28"/>
  <c r="I610" i="28" s="1"/>
  <c r="J608" i="28"/>
  <c r="H608" i="28"/>
  <c r="I607" i="28" s="1"/>
  <c r="J607" i="28"/>
  <c r="J606" i="28"/>
  <c r="J605" i="28" s="1"/>
  <c r="H606" i="28"/>
  <c r="I605" i="28" s="1"/>
  <c r="H603" i="28"/>
  <c r="I602" i="28" s="1"/>
  <c r="J602" i="28"/>
  <c r="H600" i="28"/>
  <c r="H599" i="28"/>
  <c r="J597" i="28"/>
  <c r="H597" i="28"/>
  <c r="J596" i="28"/>
  <c r="J595" i="28" s="1"/>
  <c r="H596" i="28"/>
  <c r="I595" i="28" s="1"/>
  <c r="J594" i="28"/>
  <c r="H594" i="28"/>
  <c r="J593" i="28"/>
  <c r="J592" i="28" s="1"/>
  <c r="H593" i="28"/>
  <c r="J591" i="28"/>
  <c r="J590" i="28"/>
  <c r="J589" i="28" s="1"/>
  <c r="H590" i="28"/>
  <c r="I589" i="28" s="1"/>
  <c r="H561" i="28"/>
  <c r="I560" i="28" s="1"/>
  <c r="J560" i="28"/>
  <c r="H559" i="28"/>
  <c r="I558" i="28" s="1"/>
  <c r="J558" i="28"/>
  <c r="J555" i="28"/>
  <c r="J554" i="28" s="1"/>
  <c r="H555" i="28"/>
  <c r="I554" i="28" s="1"/>
  <c r="J553" i="28"/>
  <c r="J552" i="28" s="1"/>
  <c r="H553" i="28"/>
  <c r="I552" i="28" s="1"/>
  <c r="J551" i="28"/>
  <c r="J550" i="28" s="1"/>
  <c r="H551" i="28"/>
  <c r="I550" i="28" s="1"/>
  <c r="H547" i="28"/>
  <c r="I546" i="28" s="1"/>
  <c r="J546" i="28"/>
  <c r="J545" i="28"/>
  <c r="J544" i="28" s="1"/>
  <c r="H545" i="28"/>
  <c r="I544" i="28" s="1"/>
  <c r="H542" i="28"/>
  <c r="I541" i="28" s="1"/>
  <c r="J540" i="28"/>
  <c r="H540" i="28"/>
  <c r="J539" i="28"/>
  <c r="J538" i="28" s="1"/>
  <c r="H539" i="28"/>
  <c r="I538" i="28" s="1"/>
  <c r="J537" i="28"/>
  <c r="H537" i="28"/>
  <c r="J536" i="28"/>
  <c r="J535" i="28" s="1"/>
  <c r="H536" i="28"/>
  <c r="I535" i="28" s="1"/>
  <c r="J534" i="28"/>
  <c r="H534" i="28"/>
  <c r="J533" i="28"/>
  <c r="J532" i="28" s="1"/>
  <c r="H533" i="28"/>
  <c r="I532" i="28" s="1"/>
  <c r="H503" i="28"/>
  <c r="I502" i="28" s="1"/>
  <c r="J502" i="28"/>
  <c r="J499" i="28"/>
  <c r="I499" i="28"/>
  <c r="J496" i="28"/>
  <c r="J495" i="28" s="1"/>
  <c r="H496" i="28"/>
  <c r="I495" i="28" s="1"/>
  <c r="J494" i="28"/>
  <c r="J493" i="28" s="1"/>
  <c r="H494" i="28"/>
  <c r="I493" i="28" s="1"/>
  <c r="J492" i="28"/>
  <c r="I492" i="28"/>
  <c r="H491" i="28"/>
  <c r="I490" i="28" s="1"/>
  <c r="H488" i="28"/>
  <c r="I487" i="28" s="1"/>
  <c r="J487" i="28"/>
  <c r="J486" i="28"/>
  <c r="J485" i="28" s="1"/>
  <c r="H486" i="28"/>
  <c r="I485" i="28" s="1"/>
  <c r="J483" i="28"/>
  <c r="H483" i="28"/>
  <c r="J482" i="28"/>
  <c r="J481" i="28" s="1"/>
  <c r="H482" i="28"/>
  <c r="I481" i="28" s="1"/>
  <c r="J480" i="28"/>
  <c r="H480" i="28"/>
  <c r="J479" i="28"/>
  <c r="J478" i="28" s="1"/>
  <c r="H479" i="28"/>
  <c r="J477" i="28"/>
  <c r="H477" i="28"/>
  <c r="J476" i="28"/>
  <c r="J475" i="28" s="1"/>
  <c r="H476" i="28"/>
  <c r="I475" i="28" s="1"/>
  <c r="H441" i="28"/>
  <c r="I440" i="28" s="1"/>
  <c r="J440" i="28"/>
  <c r="J437" i="28"/>
  <c r="J434" i="28"/>
  <c r="J433" i="28" s="1"/>
  <c r="H434" i="28"/>
  <c r="I433" i="28" s="1"/>
  <c r="J432" i="28"/>
  <c r="J431" i="28" s="1"/>
  <c r="H432" i="28"/>
  <c r="I431" i="28" s="1"/>
  <c r="J430" i="28"/>
  <c r="J429" i="28" s="1"/>
  <c r="H430" i="28"/>
  <c r="I429" i="28" s="1"/>
  <c r="H426" i="28"/>
  <c r="I425" i="28" s="1"/>
  <c r="J425" i="28"/>
  <c r="J424" i="28"/>
  <c r="H423" i="28"/>
  <c r="J422" i="28"/>
  <c r="J421" i="28" s="1"/>
  <c r="E422" i="28"/>
  <c r="J419" i="28"/>
  <c r="J418" i="28" s="1"/>
  <c r="H419" i="28"/>
  <c r="I418" i="28" s="1"/>
  <c r="J417" i="28"/>
  <c r="H417" i="28"/>
  <c r="J416" i="28"/>
  <c r="J415" i="28" s="1"/>
  <c r="H416" i="28"/>
  <c r="J414" i="28"/>
  <c r="J413" i="28"/>
  <c r="J412" i="28" s="1"/>
  <c r="H413" i="28"/>
  <c r="I412" i="28" s="1"/>
  <c r="H383" i="28"/>
  <c r="H382" i="28"/>
  <c r="J381" i="28"/>
  <c r="H380" i="28"/>
  <c r="H379" i="28"/>
  <c r="J378" i="28"/>
  <c r="J375" i="28"/>
  <c r="J374" i="28" s="1"/>
  <c r="H375" i="28"/>
  <c r="I374" i="28" s="1"/>
  <c r="H373" i="28"/>
  <c r="I372" i="28" s="1"/>
  <c r="J371" i="28"/>
  <c r="H371" i="28"/>
  <c r="I370" i="28" s="1"/>
  <c r="H368" i="28"/>
  <c r="H367" i="28"/>
  <c r="J366" i="28"/>
  <c r="H365" i="28"/>
  <c r="H364" i="28"/>
  <c r="H363" i="28"/>
  <c r="J362" i="28"/>
  <c r="J361" i="28" s="1"/>
  <c r="H362" i="28"/>
  <c r="J359" i="28"/>
  <c r="H359" i="28"/>
  <c r="J358" i="28"/>
  <c r="J357" i="28" s="1"/>
  <c r="H358" i="28"/>
  <c r="J356" i="28"/>
  <c r="H356" i="28"/>
  <c r="J355" i="28"/>
  <c r="J354" i="28" s="1"/>
  <c r="H355" i="28"/>
  <c r="J353" i="28"/>
  <c r="H353" i="28"/>
  <c r="J352" i="28"/>
  <c r="J351" i="28" s="1"/>
  <c r="H352" i="28"/>
  <c r="H326" i="28"/>
  <c r="I325" i="28" s="1"/>
  <c r="J325" i="28"/>
  <c r="H323" i="28"/>
  <c r="H322" i="28"/>
  <c r="J321" i="28"/>
  <c r="J318" i="28"/>
  <c r="J317" i="28" s="1"/>
  <c r="H318" i="28"/>
  <c r="I317" i="28" s="1"/>
  <c r="H316" i="28"/>
  <c r="J315" i="28"/>
  <c r="J314" i="28" s="1"/>
  <c r="H315" i="28"/>
  <c r="J312" i="28"/>
  <c r="H312" i="28"/>
  <c r="I311" i="28" s="1"/>
  <c r="H307" i="28"/>
  <c r="I306" i="28" s="1"/>
  <c r="J306" i="28"/>
  <c r="H303" i="28"/>
  <c r="H302" i="28"/>
  <c r="J300" i="28"/>
  <c r="H300" i="28"/>
  <c r="J299" i="28"/>
  <c r="J298" i="28" s="1"/>
  <c r="H299" i="28"/>
  <c r="J297" i="28"/>
  <c r="H297" i="28"/>
  <c r="J296" i="28"/>
  <c r="J295" i="28" s="1"/>
  <c r="H296" i="28"/>
  <c r="J294" i="28"/>
  <c r="J293" i="28"/>
  <c r="J292" i="28" s="1"/>
  <c r="H293" i="28"/>
  <c r="I292" i="28" s="1"/>
  <c r="H265" i="28"/>
  <c r="I264" i="28" s="1"/>
  <c r="J264" i="28"/>
  <c r="H262" i="28"/>
  <c r="J261" i="28"/>
  <c r="J258" i="28"/>
  <c r="J257" i="28" s="1"/>
  <c r="H258" i="28"/>
  <c r="I257" i="28" s="1"/>
  <c r="H255" i="28"/>
  <c r="H254" i="28"/>
  <c r="E253" i="28"/>
  <c r="H253" i="28" s="1"/>
  <c r="J252" i="28"/>
  <c r="H252" i="28"/>
  <c r="J249" i="28"/>
  <c r="J248" i="28" s="1"/>
  <c r="H249" i="28"/>
  <c r="I248" i="28" s="1"/>
  <c r="H245" i="28"/>
  <c r="I244" i="28" s="1"/>
  <c r="J244" i="28"/>
  <c r="H242" i="28"/>
  <c r="E241" i="28"/>
  <c r="H241" i="28" s="1"/>
  <c r="J239" i="28"/>
  <c r="J238" i="28" s="1"/>
  <c r="H239" i="28"/>
  <c r="I238" i="28" s="1"/>
  <c r="J237" i="28"/>
  <c r="H237" i="28"/>
  <c r="J236" i="28"/>
  <c r="J235" i="28" s="1"/>
  <c r="H236" i="28"/>
  <c r="J234" i="28"/>
  <c r="J233" i="28"/>
  <c r="J232" i="28" s="1"/>
  <c r="H233" i="28"/>
  <c r="I232" i="28" s="1"/>
  <c r="H195" i="28"/>
  <c r="I194" i="28" s="1"/>
  <c r="H192" i="28"/>
  <c r="H191" i="28"/>
  <c r="J190" i="28"/>
  <c r="J187" i="28"/>
  <c r="J186" i="28" s="1"/>
  <c r="H187" i="28"/>
  <c r="I186" i="28" s="1"/>
  <c r="J183" i="28"/>
  <c r="J182" i="28" s="1"/>
  <c r="H183" i="28"/>
  <c r="I182" i="28" s="1"/>
  <c r="J181" i="28"/>
  <c r="J180" i="28" s="1"/>
  <c r="H181" i="28"/>
  <c r="I180" i="28" s="1"/>
  <c r="H178" i="28"/>
  <c r="H177" i="28"/>
  <c r="J176" i="28"/>
  <c r="J171" i="28"/>
  <c r="J170" i="28" s="1"/>
  <c r="H171" i="28"/>
  <c r="I170" i="28" s="1"/>
  <c r="J169" i="28"/>
  <c r="H169" i="28"/>
  <c r="J168" i="28"/>
  <c r="J167" i="28" s="1"/>
  <c r="H168" i="28"/>
  <c r="J166" i="28"/>
  <c r="J165" i="28" s="1"/>
  <c r="H166" i="28"/>
  <c r="I165" i="28" s="1"/>
  <c r="H137" i="28"/>
  <c r="I136" i="28" s="1"/>
  <c r="J136" i="28"/>
  <c r="J134" i="28"/>
  <c r="I134" i="28"/>
  <c r="J131" i="28"/>
  <c r="J130" i="28" s="1"/>
  <c r="H131" i="28"/>
  <c r="I130" i="28" s="1"/>
  <c r="J129" i="28"/>
  <c r="J128" i="28" s="1"/>
  <c r="H129" i="28"/>
  <c r="I128" i="28" s="1"/>
  <c r="H127" i="28"/>
  <c r="I126" i="28" s="1"/>
  <c r="H124" i="28"/>
  <c r="I123" i="28" s="1"/>
  <c r="J122" i="28"/>
  <c r="J121" i="28" s="1"/>
  <c r="H122" i="28"/>
  <c r="I121" i="28" s="1"/>
  <c r="J120" i="28"/>
  <c r="J119" i="28" s="1"/>
  <c r="H120" i="28"/>
  <c r="I119" i="28" s="1"/>
  <c r="J118" i="28"/>
  <c r="H118" i="28"/>
  <c r="J117" i="28"/>
  <c r="J116" i="28" s="1"/>
  <c r="H117" i="28"/>
  <c r="H115" i="28"/>
  <c r="I114" i="28" s="1"/>
  <c r="H82" i="28"/>
  <c r="I81" i="28" s="1"/>
  <c r="H79" i="28"/>
  <c r="J74" i="28"/>
  <c r="H74" i="28"/>
  <c r="I73" i="28" s="1"/>
  <c r="J71" i="28"/>
  <c r="I71" i="28"/>
  <c r="I69" i="28"/>
  <c r="H66" i="28"/>
  <c r="H65" i="28"/>
  <c r="H63" i="28"/>
  <c r="I62" i="28" s="1"/>
  <c r="H78" i="28"/>
  <c r="I60" i="28"/>
  <c r="H58" i="28"/>
  <c r="H57" i="28"/>
  <c r="H55" i="28"/>
  <c r="I54" i="28" s="1"/>
  <c r="AE37" i="28"/>
  <c r="AA37" i="28" s="1"/>
  <c r="AD37" i="28"/>
  <c r="AC37" i="28"/>
  <c r="Z37" i="28" s="1"/>
  <c r="AB37" i="28"/>
  <c r="Y37" i="28"/>
  <c r="X37" i="28"/>
  <c r="W37" i="28"/>
  <c r="AA33" i="28"/>
  <c r="X30" i="28"/>
  <c r="AA30" i="28" s="1"/>
  <c r="AC28" i="28"/>
  <c r="AB28" i="28"/>
  <c r="B28" i="28"/>
  <c r="B29" i="32" s="1"/>
  <c r="AC27" i="28"/>
  <c r="AB27" i="28"/>
  <c r="B27" i="28"/>
  <c r="B28" i="32" s="1"/>
  <c r="B26" i="28"/>
  <c r="B27" i="32" s="1"/>
  <c r="B23" i="28"/>
  <c r="B24" i="32" s="1"/>
  <c r="B22" i="28"/>
  <c r="B23" i="32" s="1"/>
  <c r="B21" i="28"/>
  <c r="B22" i="32" s="1"/>
  <c r="B20" i="32"/>
  <c r="O18" i="28"/>
  <c r="B19" i="32"/>
  <c r="B17" i="28"/>
  <c r="B18" i="32" s="1"/>
  <c r="B16" i="28"/>
  <c r="B17" i="32" s="1"/>
  <c r="B15" i="28"/>
  <c r="B14" i="28"/>
  <c r="B15" i="32" s="1"/>
  <c r="B13" i="28"/>
  <c r="B14" i="32" s="1"/>
  <c r="B16" i="32" l="1"/>
  <c r="J17" i="28"/>
  <c r="J16" i="28"/>
  <c r="J19" i="28"/>
  <c r="J28" i="28"/>
  <c r="J27" i="28"/>
  <c r="I235" i="28"/>
  <c r="I64" i="28"/>
  <c r="I592" i="28"/>
  <c r="J15" i="28"/>
  <c r="J73" i="28"/>
  <c r="J24" i="28" s="1"/>
  <c r="I351" i="28"/>
  <c r="Z40" i="28"/>
  <c r="I295" i="28"/>
  <c r="I738" i="28"/>
  <c r="I354" i="28"/>
  <c r="I478" i="28"/>
  <c r="I167" i="28"/>
  <c r="I251" i="28"/>
  <c r="I314" i="28"/>
  <c r="I56" i="28"/>
  <c r="I816" i="28"/>
  <c r="I240" i="28"/>
  <c r="I650" i="28"/>
  <c r="AA40" i="28"/>
  <c r="I116" i="28"/>
  <c r="I298" i="28"/>
  <c r="I361" i="28"/>
  <c r="I678" i="28"/>
  <c r="Z41" i="28"/>
  <c r="AA41" i="28" s="1"/>
  <c r="I176" i="28"/>
  <c r="I378" i="28"/>
  <c r="I381" i="28"/>
  <c r="I301" i="28"/>
  <c r="I190" i="28"/>
  <c r="H439" i="28"/>
  <c r="H422" i="28"/>
  <c r="I421" i="28" s="1"/>
  <c r="H438" i="28"/>
  <c r="I357" i="28"/>
  <c r="I415" i="28"/>
  <c r="I656" i="28"/>
  <c r="I724" i="28"/>
  <c r="I730" i="28"/>
  <c r="I797" i="28"/>
  <c r="I77" i="28"/>
  <c r="AA31" i="28"/>
  <c r="Z39" i="28"/>
  <c r="AA39" i="28" s="1"/>
  <c r="H263" i="28"/>
  <c r="I261" i="28" s="1"/>
  <c r="I321" i="28"/>
  <c r="I366" i="28"/>
  <c r="I598" i="28"/>
  <c r="I15" i="28" l="1"/>
  <c r="J16" i="32" s="1"/>
  <c r="I437" i="28"/>
  <c r="AC31" i="28"/>
  <c r="AA34" i="28"/>
  <c r="AC34" i="28" s="1"/>
  <c r="K16" i="32" l="1"/>
  <c r="N16" i="32"/>
  <c r="I17" i="28"/>
  <c r="I23" i="28"/>
  <c r="I24" i="28"/>
  <c r="J25" i="32" s="1"/>
  <c r="K25" i="32" s="1"/>
  <c r="I16" i="28"/>
  <c r="I28" i="28"/>
  <c r="I18" i="28"/>
  <c r="I27" i="28"/>
  <c r="I22" i="28"/>
  <c r="I19" i="28"/>
  <c r="J17" i="32" l="1"/>
  <c r="J28" i="32"/>
  <c r="N25" i="32"/>
  <c r="S25" i="32"/>
  <c r="U25" i="32" s="1"/>
  <c r="J20" i="32"/>
  <c r="J19" i="32"/>
  <c r="J24" i="32"/>
  <c r="J23" i="32"/>
  <c r="J29" i="32"/>
  <c r="J18" i="32"/>
  <c r="O24" i="28"/>
  <c r="Q24" i="28" s="1"/>
  <c r="N19" i="32" l="1"/>
  <c r="K19" i="32"/>
  <c r="N29" i="32"/>
  <c r="K29" i="32"/>
  <c r="N24" i="32"/>
  <c r="K24" i="32"/>
  <c r="N20" i="32"/>
  <c r="K20" i="32"/>
  <c r="N28" i="32"/>
  <c r="K28" i="32"/>
  <c r="N18" i="32"/>
  <c r="K18" i="32"/>
  <c r="N17" i="32"/>
  <c r="K17" i="32"/>
  <c r="N23" i="32"/>
  <c r="K23" i="32"/>
  <c r="J17" i="10" l="1"/>
  <c r="I17" i="10"/>
  <c r="B17" i="10" l="1"/>
  <c r="C17" i="10" l="1"/>
</calcChain>
</file>

<file path=xl/sharedStrings.xml><?xml version="1.0" encoding="utf-8"?>
<sst xmlns="http://schemas.openxmlformats.org/spreadsheetml/2006/main" count="1851" uniqueCount="523">
  <si>
    <t>Gobierno Regional de Apurímac</t>
  </si>
  <si>
    <t>Gerencia Regional de Infraestructura</t>
  </si>
  <si>
    <t>Sub Gerencia de Estudios Definitivos</t>
  </si>
  <si>
    <t>“Año del Buen Servicio al Ciudadano”</t>
  </si>
  <si>
    <t>METRADO DE INSTALACIONES SANITARIAS</t>
  </si>
  <si>
    <t>RESUMEN DE HOJA DE METRADOS INSTALACIONES SANITARIAS</t>
  </si>
  <si>
    <t>PROYECTO: “Mejoramiento del Servicio Educativo en la I.E.P. N° 54002 Santa Rosa e I.E.S. Santa Rosa del Distrito de Abancay, Provincia de Abancay-Región Apurímac”</t>
  </si>
  <si>
    <t>Propietario        :</t>
  </si>
  <si>
    <t>GOBIERNO REGIONAL DE APURÍMAC</t>
  </si>
  <si>
    <t>Fecha        :</t>
  </si>
  <si>
    <t xml:space="preserve">Localidad          : </t>
  </si>
  <si>
    <t>ABANCAY</t>
  </si>
  <si>
    <t xml:space="preserve">Distrito                 : </t>
  </si>
  <si>
    <t xml:space="preserve">Provincia           :  </t>
  </si>
  <si>
    <t xml:space="preserve">Departamento :  </t>
  </si>
  <si>
    <t>APURIMAC</t>
  </si>
  <si>
    <t xml:space="preserve">Elaborado           :  </t>
  </si>
  <si>
    <t>ING. SUMAQ CHASKA PILLACA FARFAN</t>
  </si>
  <si>
    <t>Revisado            :</t>
  </si>
  <si>
    <t>SGDE</t>
  </si>
  <si>
    <t>PARTIDA</t>
  </si>
  <si>
    <t>DESCRIPCION</t>
  </si>
  <si>
    <t>TOTAL</t>
  </si>
  <si>
    <t>UNID.</t>
  </si>
  <si>
    <t>04.01</t>
  </si>
  <si>
    <t>APARATOS SANITARIOS Y ACCESORIOS</t>
  </si>
  <si>
    <t>04.01.01</t>
  </si>
  <si>
    <t>SUMINISTRO DE APARATOS SANITARIOS</t>
  </si>
  <si>
    <t>04.01.01.01</t>
  </si>
  <si>
    <t>INODORO TANQUE BAJO DE CERÁMICA VITRIFICADA BLANCO</t>
  </si>
  <si>
    <t>und</t>
  </si>
  <si>
    <t>04.01.01.02</t>
  </si>
  <si>
    <t>URINARIO DE LOSA VITRIFICADA BLANCO</t>
  </si>
  <si>
    <t>04.01.01.03</t>
  </si>
  <si>
    <t>LAVATORIO DE PARED DE CERAMICA VITRIFICADA BLANCO -ADOSADO</t>
  </si>
  <si>
    <t>04.01.01.04</t>
  </si>
  <si>
    <t>LAVATORIO OVALIN DE CERAMICA VITRIFICADA BLANCO EMPOTRADO</t>
  </si>
  <si>
    <t>04.01.01.05</t>
  </si>
  <si>
    <t>LAVADERO DE ACERO INOXIDABLE 1 POZA CON 01 ESCURRIDERO</t>
  </si>
  <si>
    <t>04.01.01.06</t>
  </si>
  <si>
    <t>LAVADERO DE ACERO INOXIDABLE 1 POZA CON  02 ESCURRIDERO</t>
  </si>
  <si>
    <t>04.01.01.07</t>
  </si>
  <si>
    <t>LAVADERO DE ACERO INOXIDABLE 1 POZA SIN ESCURRIDOR</t>
  </si>
  <si>
    <t>04.01.02</t>
  </si>
  <si>
    <t>SUMINISTRO  ACCESORIOS SANITARIOS</t>
  </si>
  <si>
    <t>04.01.02.01</t>
  </si>
  <si>
    <t>LLAVE DE LAVATORIO TEMPORIZADA, CROMADA</t>
  </si>
  <si>
    <t>04.01.02.02</t>
  </si>
  <si>
    <t>LLAVE DE LAVADERO PARA COCINA MONOCOMANDO, CROMADA</t>
  </si>
  <si>
    <t>04.01.02.03</t>
  </si>
  <si>
    <t>LLAVE DE LAVADERO PARA COCINA MONOCOMANDO CON RESORTE, CROMADA</t>
  </si>
  <si>
    <t>04.01.02.04</t>
  </si>
  <si>
    <t>GRIFOS ESFERICOS DOBLE MANGUERA</t>
  </si>
  <si>
    <t>04.01.02.05</t>
  </si>
  <si>
    <t>DIFUSOR DE DUCHA CROMADA DE 1 LLAVE</t>
  </si>
  <si>
    <t>04.01.02.06</t>
  </si>
  <si>
    <t>DIFUSOR DE DUCHA TELEFONO CON SOPORTE BARRA REGULABLE</t>
  </si>
  <si>
    <t>04.01.02.07</t>
  </si>
  <si>
    <t>DIFUSOR DE DUCHA   Y LAVAOJOS DE EMERGENCIAS</t>
  </si>
  <si>
    <t>04.01.02.08</t>
  </si>
  <si>
    <t>SOPORTE PORTA PAPEL HIGIENICO CROMADO</t>
  </si>
  <si>
    <t>04.01.02.09</t>
  </si>
  <si>
    <t>TACHO DE ACERO INOXIDABLE DE 7 L, CON TAPA Y SISTEMA PEDAL</t>
  </si>
  <si>
    <t>04.01.02.10</t>
  </si>
  <si>
    <t>DOSIFICADOR DE JABON AUTOMATICO CROMADO-EMPOTRADO</t>
  </si>
  <si>
    <t>04.01.02.11</t>
  </si>
  <si>
    <t>DISPENSADOR DE JABON LIQUIDO DE 1000ml, ADOSADO</t>
  </si>
  <si>
    <t>04.01.02.12</t>
  </si>
  <si>
    <t>SECADOR DE MANOS AUTOMATICO DE PARED DE ACERO INOXIDABLE</t>
  </si>
  <si>
    <t>04.01.02.13</t>
  </si>
  <si>
    <t xml:space="preserve">ESPEJO BISELADO DE 0.45 x 0.75 m, e = 4 mm </t>
  </si>
  <si>
    <t>04.01.02.14</t>
  </si>
  <si>
    <t>BARRA DE SEGURIDAD DE ACERO INOXIDABLE L = 0.90m</t>
  </si>
  <si>
    <t>04.01.02.15</t>
  </si>
  <si>
    <t>PERCHA SIMPLE CROMADA, ADOSADA</t>
  </si>
  <si>
    <t>04.01.02.16</t>
  </si>
  <si>
    <t>PERCHERO DE ALUMINIO CON 4 GANCHOS</t>
  </si>
  <si>
    <t>04.01.02.17</t>
  </si>
  <si>
    <t>PORTA JABÓN CROMADO, ADOSADO</t>
  </si>
  <si>
    <t>04.01.02.18</t>
  </si>
  <si>
    <t>SILLA REBATIBLE PARA DUCHA</t>
  </si>
  <si>
    <t>04.01.03</t>
  </si>
  <si>
    <t>INSTALACIONES DE APARATOS SANITARIOS</t>
  </si>
  <si>
    <t>04.01.03.01</t>
  </si>
  <si>
    <t>INSTALACION DE APARATOS SANITARIOS</t>
  </si>
  <si>
    <t>04.01.04</t>
  </si>
  <si>
    <t>INSTALACIONES DE ACCESORIOS SANITARIOS</t>
  </si>
  <si>
    <t>04.01.04.01</t>
  </si>
  <si>
    <t>INSTALACION DE ACCESORIOS SANITARIOS</t>
  </si>
  <si>
    <t>04.02</t>
  </si>
  <si>
    <t>SISTEMA DE AGUA FRIA</t>
  </si>
  <si>
    <t>04.02.01</t>
  </si>
  <si>
    <t>SALIDA DE AGUA FRÍA</t>
  </si>
  <si>
    <t>04.02.01.01</t>
  </si>
  <si>
    <t>SALIDA DE AGUA FRIA  CON TUBERÍA DE PVC SAP C-10 Ø 1/2"</t>
  </si>
  <si>
    <t>Pto</t>
  </si>
  <si>
    <t>04.02.01.02</t>
  </si>
  <si>
    <t>SALIDA DE AGUA FRIA CON TUBERÍA DE PVC SAP C-10  Ø 1"</t>
  </si>
  <si>
    <t>04.02.02</t>
  </si>
  <si>
    <t>RED DE DISTRIBUCION</t>
  </si>
  <si>
    <t>04.02.02.01</t>
  </si>
  <si>
    <t>TUBERÍA DE PVC SAP C-10 Ø 1/2" SP</t>
  </si>
  <si>
    <t>ml</t>
  </si>
  <si>
    <t>04.02.02.02</t>
  </si>
  <si>
    <t>TUBERÍA DE PVC SAP C-10 Ø 3/4" SP</t>
  </si>
  <si>
    <t>04.02.02.03</t>
  </si>
  <si>
    <t>TUBERÍA DE PVC SAP C-10 Ø 1" SP</t>
  </si>
  <si>
    <t>04.02.02.04</t>
  </si>
  <si>
    <t>TUBERÍA DE PVC SAP C-10 Ø 1 1/2" SP</t>
  </si>
  <si>
    <t>04.02.02.05</t>
  </si>
  <si>
    <t>TUBERÍA DE PVC SAP C-10 Ø 2" SP</t>
  </si>
  <si>
    <t>04.02.02.06</t>
  </si>
  <si>
    <t xml:space="preserve">TUBERÍA DE F°G° C/R  Ø 2" </t>
  </si>
  <si>
    <t>04.02.03</t>
  </si>
  <si>
    <t>REDES DE ALIMENTACIÓN</t>
  </si>
  <si>
    <t>04.02.03.01</t>
  </si>
  <si>
    <t>TUBERÍA DE PVC C-10 Ø 2" SP</t>
  </si>
  <si>
    <t>04.02.04</t>
  </si>
  <si>
    <t>ACCESORIOS DE REDES DE AGUA</t>
  </si>
  <si>
    <t>04.02.04.01</t>
  </si>
  <si>
    <t>CODO DE PVC Ø 1/2" x 90° SP</t>
  </si>
  <si>
    <t>04.02.04.02</t>
  </si>
  <si>
    <t>CODO DE PVC Ø 3/4" x 90° SP</t>
  </si>
  <si>
    <t>04.02.04.03</t>
  </si>
  <si>
    <t>CODO DE PVC Ø 1" x 90° SP</t>
  </si>
  <si>
    <t>04.02.04.04</t>
  </si>
  <si>
    <t>CODO DE PVC Ø 1 1/2" x 90° SP</t>
  </si>
  <si>
    <t>04.02.04.05</t>
  </si>
  <si>
    <t>CODO DE PVC Ø 2" x 90° SP</t>
  </si>
  <si>
    <t>04.02.04.06</t>
  </si>
  <si>
    <t>CODO DE F°G°   Ø 2" X 90°</t>
  </si>
  <si>
    <t>04.02.04.07</t>
  </si>
  <si>
    <t>TEE DE PVC Ø 1/2" SP</t>
  </si>
  <si>
    <t>04.02.04.08</t>
  </si>
  <si>
    <t>TEE DE PVC Ø 3/4" SP</t>
  </si>
  <si>
    <t>04.02.04.09</t>
  </si>
  <si>
    <t>TEE DE PVC Ø 1" SP</t>
  </si>
  <si>
    <t>04.02.04.10</t>
  </si>
  <si>
    <t>TEE DE PVC Ø 1 1/2" SP</t>
  </si>
  <si>
    <t>04.02.04.11</t>
  </si>
  <si>
    <t>TEE DE PVC Ø 2" SP</t>
  </si>
  <si>
    <t>04.02.04.12</t>
  </si>
  <si>
    <t>REDUCCIÓN DE PVC Ø 3/4" A 1/2" SP</t>
  </si>
  <si>
    <t>04.02.04.13</t>
  </si>
  <si>
    <t>REDUCCIÓN DE PVC Ø 1" A 1/2" SP</t>
  </si>
  <si>
    <t>04.02.04.14</t>
  </si>
  <si>
    <t>REDUCCIÓN DE PVC Ø 1" A 3/4" SP</t>
  </si>
  <si>
    <t>04.02.04.15</t>
  </si>
  <si>
    <t>REDUCCIÓN DE PVC Ø 1 1/2" A 3/4" SP</t>
  </si>
  <si>
    <t>04.02.04.16</t>
  </si>
  <si>
    <t>REDUCCIÓN DE PVC Ø 1 1/2" A 1" SP</t>
  </si>
  <si>
    <t>04.02.04.17</t>
  </si>
  <si>
    <t>UNION DE PVC SAP  Ø 1/2"</t>
  </si>
  <si>
    <t>04.02.04.18</t>
  </si>
  <si>
    <t>UNION DE PVC SAP  Ø 3/4"</t>
  </si>
  <si>
    <t>04.02.04.19</t>
  </si>
  <si>
    <t>UNION DE PVC SAP  Ø 1"</t>
  </si>
  <si>
    <t>04.02.04.20</t>
  </si>
  <si>
    <t>UNION DE PVC SAP  Ø 1 1/2"</t>
  </si>
  <si>
    <t>04.02.04.21</t>
  </si>
  <si>
    <t>UNION DE PVC SAP  Ø 2"</t>
  </si>
  <si>
    <t>04.02.05</t>
  </si>
  <si>
    <t>VÁLVULAS</t>
  </si>
  <si>
    <t>04.02.05.01</t>
  </si>
  <si>
    <t>VÁLVULA COMPUERTA DE BRONCE Ø 1/2"</t>
  </si>
  <si>
    <t>04.02.05.02</t>
  </si>
  <si>
    <t>VÁLVULA COMPUERTA DE BRONCE Ø 3/4"</t>
  </si>
  <si>
    <t>04.02.05.03</t>
  </si>
  <si>
    <t>VÁLVULA COMPUERTA DE BRONCE Ø 1 "</t>
  </si>
  <si>
    <t>04.02.06</t>
  </si>
  <si>
    <t>ALMACENAMIENTO DE AGUA</t>
  </si>
  <si>
    <t>04.02.06.01</t>
  </si>
  <si>
    <t>ACCESORIOS TANQUE ELEVADO</t>
  </si>
  <si>
    <t>Glb</t>
  </si>
  <si>
    <t>04.02.06.02</t>
  </si>
  <si>
    <t>ACCESORIOS TANQUE CISTERNA</t>
  </si>
  <si>
    <t>04.02.07</t>
  </si>
  <si>
    <t>EQUIPOS Y OTRAS INSTALACIONES</t>
  </si>
  <si>
    <t>04.02.07.01</t>
  </si>
  <si>
    <t>INSTALACIÓN DE ELECTROBOMBAS</t>
  </si>
  <si>
    <t>04.02.07.02</t>
  </si>
  <si>
    <t>INSTALACIÓN DE ACCESORIOS DEL SISTEMA DE BOMBEO</t>
  </si>
  <si>
    <t>SISTEMA DE DRENAJE PLUVIAL</t>
  </si>
  <si>
    <t>04.03.01</t>
  </si>
  <si>
    <t>RED DE RAMALES DE COLECTORES</t>
  </si>
  <si>
    <t>04.03.01.01</t>
  </si>
  <si>
    <t>CANALETA DE EVACUACION PLUVIAL</t>
  </si>
  <si>
    <t>04.03.01.02</t>
  </si>
  <si>
    <t>CANAL DE CONCRETO EN TECHO A=25cm, H=10 cm, E=5cm</t>
  </si>
  <si>
    <t>04.03.01.03</t>
  </si>
  <si>
    <t>CANAL DE CONCRETO DRAMIX EN TECHO 30X30CM, E=10cm</t>
  </si>
  <si>
    <t>04.03.01.04</t>
  </si>
  <si>
    <t>MONTANTE DE TUB. PVC SAP C-10 Ø 3" EMBEBIDA EN TABIQUERIA</t>
  </si>
  <si>
    <t>04.03.01.05</t>
  </si>
  <si>
    <t>MONTANTE DE TUB. PVC SAP C-10 Ø 3" ADOSADA</t>
  </si>
  <si>
    <t>04.03.01.06</t>
  </si>
  <si>
    <t>MONTANTE DE TUB. PVC SAP C-10 Ø 4" ADOSADA</t>
  </si>
  <si>
    <t>04.03.01.07</t>
  </si>
  <si>
    <t>COLUMNETAS DE CONCRETO F´C=175 KG/CM2 PARA  BAJANTES</t>
  </si>
  <si>
    <t>04.03.01.08</t>
  </si>
  <si>
    <t>DADO DE CONCRETO F´C=175 KG/CM2 PARA  BAJANTES</t>
  </si>
  <si>
    <t>04.03.02</t>
  </si>
  <si>
    <t xml:space="preserve">RED DE RECOLECCION </t>
  </si>
  <si>
    <t>04.03.02.01</t>
  </si>
  <si>
    <t>CANAL RANURADO MODULAR</t>
  </si>
  <si>
    <t>04.03.02.02</t>
  </si>
  <si>
    <t>CANAL DE CONCRETO EN PISO A=20 CM H=VARIABLE, E=10cm</t>
  </si>
  <si>
    <t>04.03.02.03</t>
  </si>
  <si>
    <t>CANAL DE CONCRETO EN PISO A=30 CM H=VARIABLE, E=10cm</t>
  </si>
  <si>
    <t>04.03.02.04</t>
  </si>
  <si>
    <t>CANAL DE CONCRETO EN PISO A=50 CM H=VARIABLE, E=15cm</t>
  </si>
  <si>
    <t>04.03.02.05</t>
  </si>
  <si>
    <t>REJILLA METALICA TIPO I A=30cm</t>
  </si>
  <si>
    <t>04.03.02.06</t>
  </si>
  <si>
    <t>REJILLA METALICA TIPO II A=40cm</t>
  </si>
  <si>
    <t>04.03.02.07</t>
  </si>
  <si>
    <t>REJILLA METALICA TIPO III A=70cm</t>
  </si>
  <si>
    <t>04.03.02.08</t>
  </si>
  <si>
    <t>TAPA DE CONCRETO 70x50x5cm f'c=175kg/cm2</t>
  </si>
  <si>
    <t>04.03.02.09</t>
  </si>
  <si>
    <t>RED RECOLECTORA TUBERÍA PVC UF Ø DE 8"</t>
  </si>
  <si>
    <t>04.03.02.10</t>
  </si>
  <si>
    <t>RED RECOLECTORA TUBERÍA PVC UF Ø DE 10"</t>
  </si>
  <si>
    <t>04.03.02.11</t>
  </si>
  <si>
    <t>RED RECOLECTORA TUBERÍA PVC UF Ø DE 12"</t>
  </si>
  <si>
    <t>04.03.02.12</t>
  </si>
  <si>
    <t>RED RECOLECTORA TUBERÍA PVC UF Ø DE 14"</t>
  </si>
  <si>
    <t>04.03.02.13</t>
  </si>
  <si>
    <t>CAJAS DE INSPECCIÓN TIPO I A=1.00M L=1.00M H=VARIABLE</t>
  </si>
  <si>
    <t>04.03.02.14</t>
  </si>
  <si>
    <t>CAJAS DE INSPECCIÓN TIPO II A=0.60M L=1.00M H=VARIABLE</t>
  </si>
  <si>
    <t>04.03.02.15</t>
  </si>
  <si>
    <t>CAJAS DE INSPECCIÓN TIPO III A=1.45M L=4.50M H=VARIABLE</t>
  </si>
  <si>
    <t>04.03.03</t>
  </si>
  <si>
    <t>ACCESORIOS</t>
  </si>
  <si>
    <t>04.03.03.01</t>
  </si>
  <si>
    <t>SUMIDEROS SIFONICO INOXIDABLE 200X200 CON DIAMETRO DE SALIDA DE 3"</t>
  </si>
  <si>
    <t>04.03.03.02</t>
  </si>
  <si>
    <t>ABRAZADERA DE FIJACION DE MONTANTE TUBO DE 3"</t>
  </si>
  <si>
    <t>04.03.03.03</t>
  </si>
  <si>
    <t>ABRAZADERA DE FIJACION DE MONTANTE TUBO DE 4"</t>
  </si>
  <si>
    <t>04.03.03.04</t>
  </si>
  <si>
    <t>CONEXIONES A LA RED RECOLECTORA TUBERÍA PVC UF Ø DE 8"</t>
  </si>
  <si>
    <t>04.03.03.05</t>
  </si>
  <si>
    <t>CONEXIONES A LA RED RECOLECTORA TUBERÍA PVC UF Ø DE 10"</t>
  </si>
  <si>
    <t>SISTEMA DE DESAGUE Y VENTILACIÓN</t>
  </si>
  <si>
    <t>04.04.01</t>
  </si>
  <si>
    <t>SALIDAS DE DESAGUE</t>
  </si>
  <si>
    <t>04.04.01.01</t>
  </si>
  <si>
    <t>SALIDAS DE DESAGÜE Ø 2"</t>
  </si>
  <si>
    <t>04.04.01.02</t>
  </si>
  <si>
    <t>SALIDAS DE DESAGÜE Ø 3"</t>
  </si>
  <si>
    <t>04.04.01.03</t>
  </si>
  <si>
    <t>SALIDAS DE DESAGÜE Ø 4"</t>
  </si>
  <si>
    <t>04.04.01.04</t>
  </si>
  <si>
    <t>SALIDAS DE VENTILACIÓN Ø 2"</t>
  </si>
  <si>
    <t>04.04.02</t>
  </si>
  <si>
    <t>REDES DE DERIVACIÓN</t>
  </si>
  <si>
    <t>04.04.02.01</t>
  </si>
  <si>
    <t>TUBERÍA PVC SAL Ø 2"</t>
  </si>
  <si>
    <t>04.04.02.02</t>
  </si>
  <si>
    <t>TUBERÍA PVC SAL Ø 3"</t>
  </si>
  <si>
    <t>04.04.02.03</t>
  </si>
  <si>
    <t>TUBERÍA PVC SAL Ø 4"</t>
  </si>
  <si>
    <t>04.04.02.04</t>
  </si>
  <si>
    <t>MONTANTE PVC SAL Ø 2"</t>
  </si>
  <si>
    <t>04.04.02.05</t>
  </si>
  <si>
    <t>MONTANTE PVC SAL Ø 4"</t>
  </si>
  <si>
    <t>04.04.03</t>
  </si>
  <si>
    <t>REDES COLECTORAS</t>
  </si>
  <si>
    <t>04.04.03.01</t>
  </si>
  <si>
    <t>04.04.03.02</t>
  </si>
  <si>
    <t>TUBERÍA PVC UF  Ø 6"</t>
  </si>
  <si>
    <t>04.04.04</t>
  </si>
  <si>
    <t xml:space="preserve">ACCESORIOS DE REDES DE DESAGÜE </t>
  </si>
  <si>
    <t>04.04.04.01</t>
  </si>
  <si>
    <t xml:space="preserve">CODO DE PVC Ø 2" x 45° </t>
  </si>
  <si>
    <t>04.04.04.02</t>
  </si>
  <si>
    <t xml:space="preserve">CODO DE PVC Ø 3" x 45° </t>
  </si>
  <si>
    <t>04.04.04.03</t>
  </si>
  <si>
    <t xml:space="preserve">CODO DE PVC Ø 4" x 45° </t>
  </si>
  <si>
    <t>04.04.04.04</t>
  </si>
  <si>
    <t xml:space="preserve">YEE DE PVC Ø 2" </t>
  </si>
  <si>
    <t>04.04.04.05</t>
  </si>
  <si>
    <t xml:space="preserve">YEE DE PVC Ø 3" </t>
  </si>
  <si>
    <t>04.04.04.06</t>
  </si>
  <si>
    <t xml:space="preserve">YEE DE PVC Ø 4" </t>
  </si>
  <si>
    <t>04.04.04.07</t>
  </si>
  <si>
    <t xml:space="preserve">YEE CON REDUCCIÓN DE PVC Ø 3" A 2" </t>
  </si>
  <si>
    <t>04.04.04.08</t>
  </si>
  <si>
    <t xml:space="preserve">YEE CON REDUCCIÓN DE PVC Ø 4" A 2" </t>
  </si>
  <si>
    <t>04.04.04.09</t>
  </si>
  <si>
    <t xml:space="preserve">YEE CON REDUCCIÓN DE PVC Ø 4" A 3" </t>
  </si>
  <si>
    <t>04.04.04.10</t>
  </si>
  <si>
    <t xml:space="preserve">REDUCCIÓN DE PVC Ø 3" A 2" </t>
  </si>
  <si>
    <t>04.04.04.11</t>
  </si>
  <si>
    <t xml:space="preserve">REDUCCIÓN DE PVC Ø 4" A 2" </t>
  </si>
  <si>
    <t>04.04.04.12</t>
  </si>
  <si>
    <t xml:space="preserve">SUMIDERO Ø 2" </t>
  </si>
  <si>
    <t>04.04.04.13</t>
  </si>
  <si>
    <t xml:space="preserve">SUMIDERO Ø 3" </t>
  </si>
  <si>
    <t>04.04.04.14</t>
  </si>
  <si>
    <t>SUMIDERO SIFONICO DE ACERO INOXIDABLE</t>
  </si>
  <si>
    <t>04.04.04.15</t>
  </si>
  <si>
    <t xml:space="preserve">REGISTRO ROSCADO Ø 4" </t>
  </si>
  <si>
    <t>04.04.04.16</t>
  </si>
  <si>
    <t xml:space="preserve">SOMBRERO DE VENTILACIÓN DE  Ø 2" </t>
  </si>
  <si>
    <t>04.04.04.17</t>
  </si>
  <si>
    <t xml:space="preserve">SOMBRERO DE VENTILACIÓN DE  Ø 4" </t>
  </si>
  <si>
    <t>04.04.05</t>
  </si>
  <si>
    <t>CAJAS DE INSPECCIÓN</t>
  </si>
  <si>
    <t>04.04.05.01</t>
  </si>
  <si>
    <t>CAJA DE REGISTRO DE 12" x 24"</t>
  </si>
  <si>
    <t>04.04.05.02</t>
  </si>
  <si>
    <t>BUZONETAS DE D=0.60M E=0.15M H=VARIABLE</t>
  </si>
  <si>
    <t>04.04.05.03</t>
  </si>
  <si>
    <t xml:space="preserve">BUZON  TIPO I DE D=1.20M E=0.15M H=1.20 </t>
  </si>
  <si>
    <t>04.04.05.04</t>
  </si>
  <si>
    <t>BUZON  TIPO II DE D=1.20M E=0.15M H&gt;3.00M</t>
  </si>
  <si>
    <t>04.04.06</t>
  </si>
  <si>
    <t>INSTALACIONES ESPECIALES</t>
  </si>
  <si>
    <t>04.04.06.01</t>
  </si>
  <si>
    <t>TRAMPA DE GRASAS 0.30X0.60m H=0.6M</t>
  </si>
  <si>
    <t>04.04.07</t>
  </si>
  <si>
    <t>VARIOS</t>
  </si>
  <si>
    <t>04.04.07.01</t>
  </si>
  <si>
    <t>PRUEBA HIDRAULICA TUBERIA DE AGUA FRIA</t>
  </si>
  <si>
    <t>GBL</t>
  </si>
  <si>
    <t>04.04.07.02</t>
  </si>
  <si>
    <t>PRUEBA HIDRAULICA TUBERIA DE DESAGUE</t>
  </si>
  <si>
    <t>INSTALACIONES SANITARIAS</t>
  </si>
  <si>
    <t>CANALETA  METALICA DE EVACUACION DE AGUAS PLUVIALES</t>
  </si>
  <si>
    <t>SOPORTE METALICO DE CANALETAS DE 15 cm</t>
  </si>
  <si>
    <t>RESUMEN DE HOJA DE METRADOS DE SISTEMA DE DRENAJE PLUVIAL_MAYORES METRADOS</t>
  </si>
  <si>
    <t>MET. EXP. TÉCNICO</t>
  </si>
  <si>
    <t>METRADO TOTAL ACTUAL</t>
  </si>
  <si>
    <t>MAYORES METRADOS</t>
  </si>
  <si>
    <t>MET. E XP.</t>
  </si>
  <si>
    <t>B=20</t>
  </si>
  <si>
    <t>B=30</t>
  </si>
  <si>
    <t>B=34</t>
  </si>
  <si>
    <t xml:space="preserve">BASE </t>
  </si>
  <si>
    <t>M3</t>
  </si>
  <si>
    <t>BLS</t>
  </si>
  <si>
    <t>TAPA</t>
  </si>
  <si>
    <t>0.3*1</t>
  </si>
  <si>
    <t>0.4*1</t>
  </si>
  <si>
    <t>0.7*1</t>
  </si>
  <si>
    <t>0.3*0.3</t>
  </si>
  <si>
    <t>0.5*0.7</t>
  </si>
  <si>
    <t>0.7*1.1</t>
  </si>
  <si>
    <t>1.4*5.7</t>
  </si>
  <si>
    <t>SOLDADURA</t>
  </si>
  <si>
    <t>PLATINA</t>
  </si>
  <si>
    <t>ANGULAR</t>
  </si>
  <si>
    <t>HOJA DE METRADOS INSTALACIONES SANITARIAS</t>
  </si>
  <si>
    <t>BLOQUE 01</t>
  </si>
  <si>
    <t>VECES</t>
  </si>
  <si>
    <t>LONG.</t>
  </si>
  <si>
    <t>ANCHO</t>
  </si>
  <si>
    <t>ALTURA</t>
  </si>
  <si>
    <t>SUB-TOTAL</t>
  </si>
  <si>
    <t>Techo transversal</t>
  </si>
  <si>
    <t>Techo longitudinal</t>
  </si>
  <si>
    <t>Entre bloque1 y 11</t>
  </si>
  <si>
    <t>Entre bloque 1 y av. Garcilazo</t>
  </si>
  <si>
    <t>BLOQUE 02</t>
  </si>
  <si>
    <t>Patio  al lado de bloque 2</t>
  </si>
  <si>
    <t>BLOQUE 03</t>
  </si>
  <si>
    <t>Techo-Escalera entre bloque 3 y 4</t>
  </si>
  <si>
    <t>Escalera metálica entre bloque 3 y 4</t>
  </si>
  <si>
    <t>Tuberìa hacia caja</t>
  </si>
  <si>
    <t>Columnetas</t>
  </si>
  <si>
    <t>Montante de canaleta</t>
  </si>
  <si>
    <t>Tramos</t>
  </si>
  <si>
    <t xml:space="preserve">ABRAZADERA DE FIJACION DE MONTANTE TUBO HDPE DE 3" </t>
  </si>
  <si>
    <t>Montante Derivación hacia canales</t>
  </si>
  <si>
    <t>BLOQUE 04</t>
  </si>
  <si>
    <t>Techo-Escalera Bloque 4</t>
  </si>
  <si>
    <t>Techo</t>
  </si>
  <si>
    <t>Montante en escalera</t>
  </si>
  <si>
    <t>Escalera metalica hacia caja</t>
  </si>
  <si>
    <t>Montante escalera metàlica</t>
  </si>
  <si>
    <t>Canal entre bloque 4 y desarenador</t>
  </si>
  <si>
    <t>Canal entre bloque 3 y 4</t>
  </si>
  <si>
    <t>SALIDA DE COLEGIO</t>
  </si>
  <si>
    <t>Entre bloque 4 y patio primaria</t>
  </si>
  <si>
    <t>ABRAZADERA DE FIJACION DE MONTANTE TUBO HDPE DE 3"</t>
  </si>
  <si>
    <t>BLOQUE 05</t>
  </si>
  <si>
    <t>Techo-Escalera Bloque 5</t>
  </si>
  <si>
    <t>Montantes bloque 5</t>
  </si>
  <si>
    <t>Escalera Bloque 5</t>
  </si>
  <si>
    <t>Montante escalera hacia canal</t>
  </si>
  <si>
    <t>Montante Escalera metàlica</t>
  </si>
  <si>
    <t>Sotano</t>
  </si>
  <si>
    <t>Canal llegada camino curvo</t>
  </si>
  <si>
    <t>Tramos 13</t>
  </si>
  <si>
    <t>D(")=</t>
  </si>
  <si>
    <t>BLOQUE 06</t>
  </si>
  <si>
    <t>Techo escalera/Entre bloque 5 y 6</t>
  </si>
  <si>
    <t>Techo escalera sobre rampa</t>
  </si>
  <si>
    <t>Montante en muro perimetral</t>
  </si>
  <si>
    <t>Montante escalera metalica</t>
  </si>
  <si>
    <t>Canal entre bloque 6 y muro perimetral</t>
  </si>
  <si>
    <t>BLOQUE 07</t>
  </si>
  <si>
    <t>Techo escalera Sobre ingreso de sòtano</t>
  </si>
  <si>
    <t>Tuberìa montante de canaleta hacia caja</t>
  </si>
  <si>
    <t>Montante escaleta metalica</t>
  </si>
  <si>
    <t>Canaleta metalica</t>
  </si>
  <si>
    <t>BLOQUE 08</t>
  </si>
  <si>
    <t>Techo- escaleras</t>
  </si>
  <si>
    <t>Montante canal rampa hacia canal detrás bloque 7 y 8</t>
  </si>
  <si>
    <t>Detrás bloque 7 y 8</t>
  </si>
  <si>
    <t>BLOQUE 09</t>
  </si>
  <si>
    <t xml:space="preserve">Montante </t>
  </si>
  <si>
    <t>Tramo 4</t>
  </si>
  <si>
    <t>Inicio de rampa bloque 9</t>
  </si>
  <si>
    <t>BLOQUE 10</t>
  </si>
  <si>
    <t>Techo-Escalera entre bloque 9 y 10</t>
  </si>
  <si>
    <t>Montante de canaleta hacia canal</t>
  </si>
  <si>
    <t>BLOQUE 11 INGRESO SECUNADRIA</t>
  </si>
  <si>
    <t>1er nivel</t>
  </si>
  <si>
    <t>Montante</t>
  </si>
  <si>
    <t>Derivación hacia canales</t>
  </si>
  <si>
    <t>2do nivel</t>
  </si>
  <si>
    <t>3er nivel</t>
  </si>
  <si>
    <t>Llegada de gradería de ingreso principal</t>
  </si>
  <si>
    <t>BLOQUE 12 INGRESO PRIMARIA</t>
  </si>
  <si>
    <t>Montante bloque 11</t>
  </si>
  <si>
    <t>Montante quiesco primaria</t>
  </si>
  <si>
    <t>Montante  quiesco primaria</t>
  </si>
  <si>
    <t>BLOQUE CANCHAS DEPORTIVAS</t>
  </si>
  <si>
    <t>Canal de concreto en piso A:30cm: Patio, entre losas deportivas</t>
  </si>
  <si>
    <t xml:space="preserve">DESCRIPCIÓN </t>
  </si>
  <si>
    <t>U.M</t>
  </si>
  <si>
    <t xml:space="preserve">Metrado 
</t>
  </si>
  <si>
    <t>04</t>
  </si>
  <si>
    <t xml:space="preserve">   APARATOS SANITARIOS Y ACCESORIOS</t>
  </si>
  <si>
    <t xml:space="preserve">      SUMINISTRO DE APARATOS SANITARIOS</t>
  </si>
  <si>
    <t xml:space="preserve">         INODORO TANQUE BAJO DE CERÁMICA VITRIFICADA BLANCO</t>
  </si>
  <si>
    <t xml:space="preserve">         LAVADERO DE ACERO INOXIDABLE 1 POZA CON 2 ESCURRIDORES</t>
  </si>
  <si>
    <t xml:space="preserve">      SUMINISTRO DE ACCESORIOS SANITARIOS</t>
  </si>
  <si>
    <t xml:space="preserve">         LLAVE DE LAVATORIO TEMPORIZADA, CROMADA</t>
  </si>
  <si>
    <t xml:space="preserve">         SOPORTE PORTA PAPEL HIGIENICO CROMADO</t>
  </si>
  <si>
    <t xml:space="preserve">         TACHO DE ACERO INOXIDABLE DE 7L, CON TAPA Y SISTEMA PEDAL</t>
  </si>
  <si>
    <t xml:space="preserve">         DOSIFICADOR DE JABON AUTOMATICO CROMADO-EMPOTRADO</t>
  </si>
  <si>
    <t xml:space="preserve">         BARRA DE SEGURIDAD DE ACERO INOXIDABLE, L = 0.90m</t>
  </si>
  <si>
    <t xml:space="preserve">         PORTA JABON CROMADO, ADOSADO</t>
  </si>
  <si>
    <t>ESPEJO BISELADO DE 0.45 X 0.75 M e=4mm</t>
  </si>
  <si>
    <t xml:space="preserve">      INSTALACION DE APARATOS SANITARIOS</t>
  </si>
  <si>
    <t xml:space="preserve">         INSTALACION DE APARATOS SANITARIOS</t>
  </si>
  <si>
    <t xml:space="preserve">      INSTALACION DE ACCESORIOS SANITARIOS</t>
  </si>
  <si>
    <t xml:space="preserve">         INSTALACION DE ACCESORIOS SANITARIOS</t>
  </si>
  <si>
    <t xml:space="preserve">   SISTEMA DE AGUA FRIA </t>
  </si>
  <si>
    <t xml:space="preserve">      SALIDA DE AGUA FRIA</t>
  </si>
  <si>
    <t xml:space="preserve">         SALIDA DE AGUA FRIA CON TUBERÍA DE PVC SAP C-10 Ø 1/2"</t>
  </si>
  <si>
    <t>pto</t>
  </si>
  <si>
    <t xml:space="preserve">      REDES DE DISTRIBUCIÓN</t>
  </si>
  <si>
    <t xml:space="preserve">         TUBERIA DE PVC C-10 Ø 1/2" SP</t>
  </si>
  <si>
    <t>m</t>
  </si>
  <si>
    <t xml:space="preserve">         TUBERIA DE PVC C-10 Ø 3/4" SP</t>
  </si>
  <si>
    <t xml:space="preserve">         TUBERIA DE PVC C-10 Ø 1" SP</t>
  </si>
  <si>
    <t xml:space="preserve">         TUBERIA DE PVC C-10 Ø 1 1/2" SP</t>
  </si>
  <si>
    <t xml:space="preserve">         TUBERIA DE PVC C-10 Ø 2" SP</t>
  </si>
  <si>
    <t xml:space="preserve">      ACCESORIOS DE REDES DE AGUA</t>
  </si>
  <si>
    <t xml:space="preserve">         CODO DE PVC Ø 1/2" x 90° SP</t>
  </si>
  <si>
    <t>04.02.03.02</t>
  </si>
  <si>
    <t xml:space="preserve">         CODO DE PVC Ø 3/4" x 90° SP</t>
  </si>
  <si>
    <t>04.02.03.03</t>
  </si>
  <si>
    <t xml:space="preserve">         CODO DE PVC Ø 1" x 90° SP</t>
  </si>
  <si>
    <t>04.02.03.04</t>
  </si>
  <si>
    <t xml:space="preserve">         CODO DE F°G° Ø 2" x 90° </t>
  </si>
  <si>
    <t>04.02.03.05</t>
  </si>
  <si>
    <t xml:space="preserve">         TEE DE PVC Ø 1/2" SP</t>
  </si>
  <si>
    <t>04.02.03.06</t>
  </si>
  <si>
    <t xml:space="preserve">         TEE DE PVC Ø 3/4" SP</t>
  </si>
  <si>
    <t>04.02.03.07</t>
  </si>
  <si>
    <t xml:space="preserve">         REDUCCION DE PVC Ø 3/4" A 1/2" SP</t>
  </si>
  <si>
    <t>04.02.03.08</t>
  </si>
  <si>
    <t xml:space="preserve">         REDUCCION DE PVC Ø 1" A 3/4" SP</t>
  </si>
  <si>
    <t>VALVULAS</t>
  </si>
  <si>
    <t xml:space="preserve">         VALVULA COMPUERTA DE BRONCE Ø 1/2"</t>
  </si>
  <si>
    <t>pza</t>
  </si>
  <si>
    <t xml:space="preserve">         VALVULA COMPUERTA DE BRONCE Ø 1"</t>
  </si>
  <si>
    <t>Ubicación</t>
  </si>
  <si>
    <t>ABANCAY-ABANCAY-APURIMAC</t>
  </si>
  <si>
    <t>“Año del Fortalecimiento de la Soberanía Nacional”.</t>
  </si>
  <si>
    <t>ADMINISTRACION DIRECTA</t>
  </si>
  <si>
    <t>RESUMEN DE METRADOS,  APARATOS SANITARIOS Y ACCESORIOS, SISTEMA DE AGUA FRIA_MAYORES METRADOS</t>
  </si>
  <si>
    <t>PRESUPUESTO MAYOR METRADO
AMP. PTAL 07</t>
  </si>
  <si>
    <t>RESUMEN DE HOJA DE METRADOS DE SISTEMA DE DESAGUE_MAYORES METRADOS</t>
  </si>
  <si>
    <t xml:space="preserve">      SALIDA DE DESAGUE </t>
  </si>
  <si>
    <t xml:space="preserve">         SALIDA DE DESAGUE Ø 2"</t>
  </si>
  <si>
    <t xml:space="preserve">         SALIDA DE DESAGUE Ø 3"</t>
  </si>
  <si>
    <t xml:space="preserve">         SALIDA DE DESAGUE Ø 4"</t>
  </si>
  <si>
    <t xml:space="preserve">         SALIDA DE VENTILACIÓN Ø 2"</t>
  </si>
  <si>
    <t xml:space="preserve">      REDES DE DERIVACIÓN</t>
  </si>
  <si>
    <t xml:space="preserve">         TUBERIA PVC SAL Ø 3"</t>
  </si>
  <si>
    <t xml:space="preserve">         TUBERIA PVC SAL Ø 4"</t>
  </si>
  <si>
    <t xml:space="preserve">         TUBERIA DE VENTILACIÓN PVC SAL Ø 2"</t>
  </si>
  <si>
    <t xml:space="preserve">      REDES COLECTORAS</t>
  </si>
  <si>
    <t xml:space="preserve">         TUBERÍA PVC UF Ø DE 6"</t>
  </si>
  <si>
    <t xml:space="preserve">         RED DE EMPLAME TUBERÍA PVC UF Ø DE 6" EXTERIORES CON REPOSIION DE VEREDAS</t>
  </si>
  <si>
    <t xml:space="preserve">      ACCESORIOS DE REDES DE DESAGUE</t>
  </si>
  <si>
    <t xml:space="preserve">         CODO DE PVC SAL Ø 2" x 45°</t>
  </si>
  <si>
    <t>Und</t>
  </si>
  <si>
    <t xml:space="preserve">         YEE DE PVC Ø 2"</t>
  </si>
  <si>
    <t xml:space="preserve">         YEE DE PVC Ø 4"</t>
  </si>
  <si>
    <t xml:space="preserve">         YEE CON REDUCCIÓN DE PVC Ø 3" A 2"</t>
  </si>
  <si>
    <t xml:space="preserve">         YEE CON REDUCCIÓN DE PVC Ø 4" A 3"</t>
  </si>
  <si>
    <t xml:space="preserve">         REDUCCIÓN DE PVC Ø 3" A 2"</t>
  </si>
  <si>
    <t xml:space="preserve">         REDUCCIÓN DE PVC Ø 4" A 2"</t>
  </si>
  <si>
    <t xml:space="preserve">         SUMIDEROS Ø 3"</t>
  </si>
  <si>
    <t xml:space="preserve">         REGISTRO ROSCADO Ø 4"</t>
  </si>
  <si>
    <t xml:space="preserve">         SOMBRERO DE VENTILACIÓN DE  Ø 2" </t>
  </si>
  <si>
    <t xml:space="preserve">      CAMARAS DE INSPECCIÓN</t>
  </si>
  <si>
    <t xml:space="preserve">         BUZONETAS DE D=0.60M E=0.15M H=VARIABLE</t>
  </si>
  <si>
    <t xml:space="preserve">         BUZON  TIPO I DE D=1.20M E=0.15M H=1.20 </t>
  </si>
  <si>
    <t xml:space="preserve">         BUZON  TIPO II DE D=1.20M E=0.15M H&gt;3.00M</t>
  </si>
  <si>
    <t>Ubicación:</t>
  </si>
  <si>
    <t>EJECUCION:</t>
  </si>
  <si>
    <t>SISTEMA DE DESAGUE Y VENTILACION</t>
  </si>
  <si>
    <t>Modalidad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</si>
</sst>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80A]d&quot; de &quot;mmmm&quot; de &quot;yyyy;@"/>
  </numFmts>
  <fonts count="2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u/>
      <sz val="12"/>
      <name val="Arial"/>
      <family val="2"/>
    </font>
    <font>
      <b/>
      <u/>
      <sz val="16"/>
      <name val="Arial"/>
      <family val="2"/>
    </font>
    <font>
      <i/>
      <sz val="10"/>
      <name val="Arial"/>
      <family val="2"/>
    </font>
    <font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0070C0"/>
      <name val="Arial"/>
      <family val="2"/>
    </font>
    <font>
      <b/>
      <sz val="9"/>
      <color theme="1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85">
    <xf numFmtId="0" fontId="0" fillId="0" borderId="0" xfId="0"/>
    <xf numFmtId="0" fontId="2" fillId="0" borderId="0" xfId="0" applyFont="1"/>
    <xf numFmtId="165" fontId="3" fillId="0" borderId="16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166" fontId="2" fillId="0" borderId="17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166" fontId="4" fillId="0" borderId="0" xfId="2" applyNumberFormat="1" applyFont="1" applyAlignment="1">
      <alignment horizontal="left" vertical="center"/>
    </xf>
    <xf numFmtId="166" fontId="4" fillId="0" borderId="17" xfId="2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/>
    <xf numFmtId="165" fontId="3" fillId="0" borderId="19" xfId="0" applyNumberFormat="1" applyFont="1" applyBorder="1" applyAlignment="1">
      <alignment horizontal="left" vertical="center"/>
    </xf>
    <xf numFmtId="165" fontId="3" fillId="0" borderId="19" xfId="0" applyNumberFormat="1" applyFont="1" applyBorder="1" applyAlignment="1">
      <alignment vertical="center"/>
    </xf>
    <xf numFmtId="166" fontId="4" fillId="0" borderId="19" xfId="2" applyNumberFormat="1" applyFont="1" applyBorder="1" applyAlignment="1">
      <alignment horizontal="left" vertical="center"/>
    </xf>
    <xf numFmtId="166" fontId="4" fillId="0" borderId="20" xfId="2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left" vertical="center"/>
    </xf>
    <xf numFmtId="166" fontId="4" fillId="0" borderId="8" xfId="2" applyNumberFormat="1" applyFont="1" applyBorder="1" applyAlignment="1">
      <alignment horizontal="center" vertical="center"/>
    </xf>
    <xf numFmtId="4" fontId="4" fillId="3" borderId="5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4" fontId="3" fillId="0" borderId="0" xfId="2" applyNumberFormat="1" applyFont="1" applyAlignment="1">
      <alignment vertical="center"/>
    </xf>
    <xf numFmtId="4" fontId="3" fillId="0" borderId="8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horizontal="center" vertical="center"/>
    </xf>
    <xf numFmtId="4" fontId="4" fillId="0" borderId="6" xfId="2" applyNumberFormat="1" applyFont="1" applyBorder="1" applyAlignment="1">
      <alignment vertical="center"/>
    </xf>
    <xf numFmtId="4" fontId="3" fillId="0" borderId="7" xfId="2" applyNumberFormat="1" applyFont="1" applyBorder="1" applyAlignment="1">
      <alignment horizontal="left" vertical="center"/>
    </xf>
    <xf numFmtId="4" fontId="4" fillId="0" borderId="0" xfId="2" applyNumberFormat="1" applyFont="1" applyAlignment="1">
      <alignment vertical="center"/>
    </xf>
    <xf numFmtId="4" fontId="4" fillId="0" borderId="8" xfId="2" applyNumberFormat="1" applyFont="1" applyBorder="1" applyAlignment="1">
      <alignment vertical="center"/>
    </xf>
    <xf numFmtId="4" fontId="4" fillId="0" borderId="6" xfId="2" applyNumberFormat="1" applyFont="1" applyBorder="1" applyAlignment="1">
      <alignment horizontal="center" vertical="center"/>
    </xf>
    <xf numFmtId="4" fontId="3" fillId="0" borderId="10" xfId="2" applyNumberFormat="1" applyFont="1" applyBorder="1" applyAlignment="1">
      <alignment vertical="center"/>
    </xf>
    <xf numFmtId="4" fontId="3" fillId="0" borderId="11" xfId="2" applyNumberFormat="1" applyFont="1" applyBorder="1" applyAlignment="1">
      <alignment horizontal="left" vertical="center"/>
    </xf>
    <xf numFmtId="4" fontId="3" fillId="0" borderId="12" xfId="2" applyNumberFormat="1" applyFont="1" applyBorder="1" applyAlignment="1">
      <alignment vertical="center"/>
    </xf>
    <xf numFmtId="4" fontId="3" fillId="0" borderId="13" xfId="2" applyNumberFormat="1" applyFont="1" applyBorder="1" applyAlignment="1">
      <alignment vertical="center"/>
    </xf>
    <xf numFmtId="4" fontId="3" fillId="0" borderId="10" xfId="2" applyNumberFormat="1" applyFont="1" applyBorder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4" fontId="3" fillId="0" borderId="14" xfId="2" applyNumberFormat="1" applyFont="1" applyBorder="1" applyAlignment="1">
      <alignment horizontal="right" vertical="center"/>
    </xf>
    <xf numFmtId="4" fontId="3" fillId="0" borderId="14" xfId="2" applyNumberFormat="1" applyFont="1" applyBorder="1" applyAlignment="1">
      <alignment vertical="center"/>
    </xf>
    <xf numFmtId="4" fontId="3" fillId="0" borderId="14" xfId="2" applyNumberFormat="1" applyFont="1" applyBorder="1" applyAlignment="1">
      <alignment horizontal="center" vertical="center"/>
    </xf>
    <xf numFmtId="4" fontId="3" fillId="0" borderId="14" xfId="1" applyNumberFormat="1" applyFont="1" applyBorder="1" applyAlignment="1">
      <alignment vertical="center"/>
    </xf>
    <xf numFmtId="4" fontId="4" fillId="0" borderId="14" xfId="1" applyNumberFormat="1" applyFont="1" applyBorder="1" applyAlignment="1">
      <alignment vertical="center"/>
    </xf>
    <xf numFmtId="4" fontId="4" fillId="0" borderId="14" xfId="2" applyNumberFormat="1" applyFont="1" applyBorder="1" applyAlignment="1">
      <alignment horizontal="center" vertical="center"/>
    </xf>
    <xf numFmtId="4" fontId="3" fillId="0" borderId="14" xfId="2" applyNumberFormat="1" applyFont="1" applyBorder="1" applyAlignment="1">
      <alignment horizontal="left" vertical="center"/>
    </xf>
    <xf numFmtId="4" fontId="4" fillId="2" borderId="5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" fontId="9" fillId="0" borderId="14" xfId="1" applyNumberFormat="1" applyFont="1" applyBorder="1" applyAlignment="1">
      <alignment horizontal="left" vertical="center"/>
    </xf>
    <xf numFmtId="4" fontId="9" fillId="0" borderId="14" xfId="1" applyNumberFormat="1" applyFont="1" applyBorder="1" applyAlignment="1">
      <alignment vertical="center"/>
    </xf>
    <xf numFmtId="4" fontId="11" fillId="0" borderId="14" xfId="1" applyNumberFormat="1" applyFont="1" applyBorder="1" applyAlignment="1">
      <alignment horizontal="left" vertical="center"/>
    </xf>
    <xf numFmtId="4" fontId="11" fillId="0" borderId="14" xfId="1" applyNumberFormat="1" applyFont="1" applyBorder="1" applyAlignment="1">
      <alignment vertical="center"/>
    </xf>
    <xf numFmtId="4" fontId="3" fillId="0" borderId="9" xfId="2" applyNumberFormat="1" applyFont="1" applyBorder="1" applyAlignment="1">
      <alignment horizontal="right" vertical="center"/>
    </xf>
    <xf numFmtId="4" fontId="3" fillId="0" borderId="9" xfId="2" applyNumberFormat="1" applyFont="1" applyBorder="1" applyAlignment="1">
      <alignment vertical="center"/>
    </xf>
    <xf numFmtId="4" fontId="10" fillId="0" borderId="0" xfId="1" applyNumberFormat="1" applyFont="1" applyAlignment="1">
      <alignment vertical="center"/>
    </xf>
    <xf numFmtId="4" fontId="9" fillId="0" borderId="0" xfId="1" applyNumberFormat="1" applyFont="1" applyAlignment="1">
      <alignment vertical="center"/>
    </xf>
    <xf numFmtId="4" fontId="11" fillId="0" borderId="0" xfId="1" applyNumberFormat="1" applyFont="1" applyAlignment="1">
      <alignment vertical="center"/>
    </xf>
    <xf numFmtId="4" fontId="4" fillId="2" borderId="1" xfId="1" applyNumberFormat="1" applyFont="1" applyFill="1" applyBorder="1" applyAlignment="1">
      <alignment horizontal="center" vertical="center"/>
    </xf>
    <xf numFmtId="4" fontId="3" fillId="0" borderId="7" xfId="1" applyNumberFormat="1" applyFont="1" applyBorder="1" applyAlignment="1">
      <alignment vertical="center"/>
    </xf>
    <xf numFmtId="4" fontId="3" fillId="0" borderId="0" xfId="2" applyNumberFormat="1" applyFont="1" applyAlignment="1">
      <alignment horizontal="center" vertical="center"/>
    </xf>
    <xf numFmtId="4" fontId="10" fillId="0" borderId="6" xfId="1" applyNumberFormat="1" applyFont="1" applyBorder="1" applyAlignment="1">
      <alignment horizontal="left" vertical="center"/>
    </xf>
    <xf numFmtId="4" fontId="9" fillId="0" borderId="6" xfId="1" applyNumberFormat="1" applyFont="1" applyBorder="1" applyAlignment="1">
      <alignment horizontal="left" vertical="center"/>
    </xf>
    <xf numFmtId="4" fontId="11" fillId="0" borderId="6" xfId="1" applyNumberFormat="1" applyFont="1" applyBorder="1" applyAlignment="1">
      <alignment horizontal="left" vertical="center"/>
    </xf>
    <xf numFmtId="4" fontId="9" fillId="0" borderId="6" xfId="2" applyNumberFormat="1" applyFont="1" applyBorder="1" applyAlignment="1">
      <alignment horizontal="left" vertical="center"/>
    </xf>
    <xf numFmtId="4" fontId="9" fillId="0" borderId="7" xfId="2" applyNumberFormat="1" applyFont="1" applyBorder="1" applyAlignment="1">
      <alignment horizontal="left" vertical="center"/>
    </xf>
    <xf numFmtId="4" fontId="11" fillId="0" borderId="6" xfId="2" applyNumberFormat="1" applyFont="1" applyBorder="1" applyAlignment="1">
      <alignment vertical="center"/>
    </xf>
    <xf numFmtId="4" fontId="11" fillId="0" borderId="7" xfId="2" applyNumberFormat="1" applyFont="1" applyBorder="1" applyAlignment="1">
      <alignment horizontal="left" vertical="center"/>
    </xf>
    <xf numFmtId="4" fontId="14" fillId="0" borderId="14" xfId="2" applyNumberFormat="1" applyFont="1" applyBorder="1" applyAlignment="1">
      <alignment horizontal="center" vertical="center"/>
    </xf>
    <xf numFmtId="0" fontId="2" fillId="0" borderId="8" xfId="0" applyFont="1" applyBorder="1"/>
    <xf numFmtId="4" fontId="3" fillId="4" borderId="14" xfId="2" applyNumberFormat="1" applyFont="1" applyFill="1" applyBorder="1" applyAlignment="1">
      <alignment vertical="center"/>
    </xf>
    <xf numFmtId="166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4" fontId="15" fillId="0" borderId="6" xfId="2" applyNumberFormat="1" applyFont="1" applyBorder="1" applyAlignment="1">
      <alignment vertical="center"/>
    </xf>
    <xf numFmtId="4" fontId="15" fillId="0" borderId="7" xfId="2" applyNumberFormat="1" applyFont="1" applyBorder="1" applyAlignment="1">
      <alignment horizontal="left" vertical="center"/>
    </xf>
    <xf numFmtId="165" fontId="7" fillId="0" borderId="25" xfId="0" applyNumberFormat="1" applyFont="1" applyBorder="1" applyAlignment="1">
      <alignment horizontal="left" vertical="center" wrapText="1"/>
    </xf>
    <xf numFmtId="165" fontId="7" fillId="0" borderId="23" xfId="0" applyNumberFormat="1" applyFont="1" applyBorder="1" applyAlignment="1">
      <alignment horizontal="left" vertical="center" wrapText="1"/>
    </xf>
    <xf numFmtId="165" fontId="7" fillId="0" borderId="26" xfId="0" applyNumberFormat="1" applyFont="1" applyBorder="1" applyAlignment="1">
      <alignment horizontal="left" vertical="center" wrapText="1"/>
    </xf>
    <xf numFmtId="0" fontId="13" fillId="5" borderId="27" xfId="2" applyFont="1" applyFill="1" applyBorder="1" applyAlignment="1">
      <alignment horizontal="center" vertical="center"/>
    </xf>
    <xf numFmtId="0" fontId="13" fillId="5" borderId="28" xfId="2" applyFont="1" applyFill="1" applyBorder="1" applyAlignment="1">
      <alignment horizontal="center" vertical="center"/>
    </xf>
    <xf numFmtId="0" fontId="13" fillId="5" borderId="29" xfId="2" applyFont="1" applyFill="1" applyBorder="1" applyAlignment="1">
      <alignment horizontal="center" vertical="center"/>
    </xf>
    <xf numFmtId="4" fontId="3" fillId="0" borderId="7" xfId="2" applyNumberFormat="1" applyFont="1" applyBorder="1" applyAlignment="1">
      <alignment horizontal="right" vertical="center"/>
    </xf>
    <xf numFmtId="0" fontId="0" fillId="4" borderId="0" xfId="0" applyFill="1"/>
    <xf numFmtId="0" fontId="0" fillId="8" borderId="0" xfId="0" applyFill="1"/>
    <xf numFmtId="4" fontId="3" fillId="0" borderId="6" xfId="2" applyNumberFormat="1" applyFont="1" applyBorder="1" applyAlignment="1">
      <alignment horizontal="left" vertical="center"/>
    </xf>
    <xf numFmtId="11" fontId="2" fillId="0" borderId="0" xfId="0" applyNumberFormat="1" applyFont="1"/>
    <xf numFmtId="0" fontId="4" fillId="2" borderId="5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2" fillId="0" borderId="6" xfId="0" applyFont="1" applyBorder="1"/>
    <xf numFmtId="4" fontId="4" fillId="0" borderId="12" xfId="2" applyNumberFormat="1" applyFont="1" applyBorder="1" applyAlignment="1">
      <alignment vertical="center"/>
    </xf>
    <xf numFmtId="4" fontId="4" fillId="0" borderId="13" xfId="2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8" fillId="0" borderId="0" xfId="0" applyFont="1"/>
    <xf numFmtId="0" fontId="19" fillId="6" borderId="33" xfId="0" applyFont="1" applyFill="1" applyBorder="1" applyAlignment="1" applyProtection="1">
      <alignment vertical="center"/>
      <protection locked="0"/>
    </xf>
    <xf numFmtId="0" fontId="19" fillId="6" borderId="10" xfId="0" applyFont="1" applyFill="1" applyBorder="1" applyAlignment="1" applyProtection="1">
      <alignment vertical="center"/>
      <protection locked="0"/>
    </xf>
    <xf numFmtId="0" fontId="19" fillId="6" borderId="34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/>
    <xf numFmtId="0" fontId="20" fillId="6" borderId="35" xfId="0" applyFont="1" applyFill="1" applyBorder="1" applyAlignment="1" applyProtection="1">
      <alignment vertical="center"/>
      <protection locked="0"/>
    </xf>
    <xf numFmtId="0" fontId="20" fillId="6" borderId="5" xfId="0" applyFont="1" applyFill="1" applyBorder="1" applyAlignment="1" applyProtection="1">
      <alignment vertical="center"/>
      <protection locked="0"/>
    </xf>
    <xf numFmtId="0" fontId="20" fillId="6" borderId="36" xfId="0" applyFont="1" applyFill="1" applyBorder="1" applyAlignment="1" applyProtection="1">
      <alignment horizontal="center" vertical="center"/>
      <protection locked="0"/>
    </xf>
    <xf numFmtId="0" fontId="18" fillId="0" borderId="5" xfId="0" applyFont="1" applyBorder="1"/>
    <xf numFmtId="0" fontId="21" fillId="6" borderId="35" xfId="0" applyFont="1" applyFill="1" applyBorder="1" applyAlignment="1" applyProtection="1">
      <alignment vertical="center"/>
      <protection locked="0"/>
    </xf>
    <xf numFmtId="0" fontId="21" fillId="6" borderId="5" xfId="0" applyFont="1" applyFill="1" applyBorder="1" applyAlignment="1" applyProtection="1">
      <alignment vertical="center"/>
      <protection locked="0"/>
    </xf>
    <xf numFmtId="0" fontId="21" fillId="6" borderId="36" xfId="0" applyFont="1" applyFill="1" applyBorder="1" applyAlignment="1" applyProtection="1">
      <alignment horizontal="center" vertical="center"/>
      <protection locked="0"/>
    </xf>
    <xf numFmtId="0" fontId="18" fillId="6" borderId="35" xfId="0" applyFont="1" applyFill="1" applyBorder="1" applyAlignment="1" applyProtection="1">
      <alignment vertical="center"/>
      <protection locked="0"/>
    </xf>
    <xf numFmtId="0" fontId="18" fillId="0" borderId="5" xfId="0" applyFont="1" applyBorder="1" applyAlignment="1" applyProtection="1">
      <alignment vertical="center"/>
      <protection locked="0"/>
    </xf>
    <xf numFmtId="0" fontId="18" fillId="6" borderId="36" xfId="0" applyFont="1" applyFill="1" applyBorder="1" applyAlignment="1" applyProtection="1">
      <alignment horizontal="center" vertical="center"/>
      <protection locked="0"/>
    </xf>
    <xf numFmtId="4" fontId="21" fillId="0" borderId="5" xfId="4" applyNumberFormat="1" applyFont="1" applyBorder="1" applyAlignment="1" applyProtection="1">
      <alignment horizontal="right"/>
      <protection locked="0"/>
    </xf>
    <xf numFmtId="0" fontId="21" fillId="0" borderId="5" xfId="0" applyFont="1" applyBorder="1" applyAlignment="1" applyProtection="1">
      <alignment vertical="center"/>
      <protection locked="0"/>
    </xf>
    <xf numFmtId="4" fontId="18" fillId="0" borderId="5" xfId="4" applyNumberFormat="1" applyFont="1" applyBorder="1" applyAlignment="1" applyProtection="1">
      <alignment horizontal="right"/>
      <protection locked="0"/>
    </xf>
    <xf numFmtId="0" fontId="18" fillId="6" borderId="5" xfId="0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" fontId="3" fillId="0" borderId="0" xfId="0" applyNumberFormat="1" applyFont="1" applyBorder="1" applyAlignment="1">
      <alignment horizontal="right" vertical="center"/>
    </xf>
    <xf numFmtId="166" fontId="2" fillId="0" borderId="8" xfId="0" applyNumberFormat="1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center"/>
    </xf>
    <xf numFmtId="165" fontId="3" fillId="0" borderId="8" xfId="0" applyNumberFormat="1" applyFont="1" applyBorder="1" applyAlignment="1">
      <alignment vertical="center"/>
    </xf>
    <xf numFmtId="0" fontId="4" fillId="0" borderId="8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/>
    </xf>
    <xf numFmtId="4" fontId="2" fillId="0" borderId="6" xfId="2" applyNumberFormat="1" applyFont="1" applyBorder="1" applyAlignment="1">
      <alignment horizontal="left" vertical="center"/>
    </xf>
    <xf numFmtId="4" fontId="3" fillId="0" borderId="6" xfId="1" applyNumberFormat="1" applyFont="1" applyFill="1" applyBorder="1" applyAlignment="1">
      <alignment horizontal="center" vertical="center"/>
    </xf>
    <xf numFmtId="4" fontId="24" fillId="0" borderId="6" xfId="2" applyNumberFormat="1" applyFont="1" applyBorder="1" applyAlignment="1">
      <alignment horizontal="left" vertical="center"/>
    </xf>
    <xf numFmtId="165" fontId="7" fillId="0" borderId="21" xfId="0" applyNumberFormat="1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left" vertical="center" wrapText="1"/>
    </xf>
    <xf numFmtId="165" fontId="7" fillId="0" borderId="22" xfId="0" applyNumberFormat="1" applyFont="1" applyBorder="1" applyAlignment="1">
      <alignment horizontal="left" vertical="center" wrapText="1"/>
    </xf>
    <xf numFmtId="166" fontId="2" fillId="0" borderId="0" xfId="0" applyNumberFormat="1" applyFont="1" applyAlignment="1">
      <alignment horizontal="left" vertical="center"/>
    </xf>
    <xf numFmtId="0" fontId="12" fillId="0" borderId="0" xfId="2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165" fontId="4" fillId="0" borderId="37" xfId="0" applyNumberFormat="1" applyFont="1" applyBorder="1" applyAlignment="1">
      <alignment horizontal="center" vertical="center" wrapText="1"/>
    </xf>
    <xf numFmtId="165" fontId="4" fillId="0" borderId="15" xfId="0" applyNumberFormat="1" applyFont="1" applyBorder="1" applyAlignment="1">
      <alignment horizontal="center" vertical="center" wrapText="1"/>
    </xf>
    <xf numFmtId="165" fontId="4" fillId="0" borderId="38" xfId="0" applyNumberFormat="1" applyFont="1" applyBorder="1" applyAlignment="1">
      <alignment horizontal="center" vertical="center" wrapText="1"/>
    </xf>
    <xf numFmtId="0" fontId="17" fillId="9" borderId="30" xfId="7" applyFont="1" applyFill="1" applyBorder="1" applyAlignment="1">
      <alignment horizontal="center" vertical="center"/>
    </xf>
    <xf numFmtId="0" fontId="17" fillId="9" borderId="31" xfId="7" applyFont="1" applyFill="1" applyBorder="1" applyAlignment="1">
      <alignment horizontal="center" vertical="center"/>
    </xf>
    <xf numFmtId="0" fontId="17" fillId="9" borderId="32" xfId="7" applyFont="1" applyFill="1" applyBorder="1" applyAlignment="1">
      <alignment horizontal="center" vertical="center"/>
    </xf>
    <xf numFmtId="0" fontId="17" fillId="7" borderId="30" xfId="7" applyFont="1" applyFill="1" applyBorder="1" applyAlignment="1">
      <alignment horizontal="center" vertical="center" wrapText="1"/>
    </xf>
    <xf numFmtId="0" fontId="17" fillId="7" borderId="32" xfId="7" applyFont="1" applyFill="1" applyBorder="1" applyAlignment="1">
      <alignment horizontal="center" vertical="center" wrapText="1"/>
    </xf>
    <xf numFmtId="0" fontId="7" fillId="0" borderId="27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/>
    </xf>
    <xf numFmtId="165" fontId="4" fillId="0" borderId="21" xfId="0" applyNumberFormat="1" applyFont="1" applyBorder="1" applyAlignment="1">
      <alignment horizontal="left" vertical="center" wrapText="1"/>
    </xf>
    <xf numFmtId="165" fontId="4" fillId="0" borderId="15" xfId="0" applyNumberFormat="1" applyFont="1" applyBorder="1" applyAlignment="1">
      <alignment horizontal="left" vertical="center" wrapText="1"/>
    </xf>
    <xf numFmtId="165" fontId="4" fillId="0" borderId="22" xfId="0" applyNumberFormat="1" applyFont="1" applyBorder="1" applyAlignment="1">
      <alignment horizontal="left" vertical="center" wrapText="1"/>
    </xf>
    <xf numFmtId="0" fontId="7" fillId="0" borderId="0" xfId="2" applyFont="1" applyAlignment="1">
      <alignment horizontal="center" vertical="center"/>
    </xf>
    <xf numFmtId="0" fontId="1" fillId="0" borderId="24" xfId="0" applyFont="1" applyBorder="1" applyAlignment="1">
      <alignment horizontal="center"/>
    </xf>
    <xf numFmtId="165" fontId="4" fillId="0" borderId="21" xfId="0" applyNumberFormat="1" applyFont="1" applyBorder="1" applyAlignment="1">
      <alignment horizontal="center" vertical="center" wrapText="1"/>
    </xf>
    <xf numFmtId="0" fontId="13" fillId="5" borderId="2" xfId="2" applyFont="1" applyFill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4" fontId="9" fillId="0" borderId="2" xfId="2" applyNumberFormat="1" applyFont="1" applyBorder="1" applyAlignment="1">
      <alignment horizontal="left" vertical="center"/>
    </xf>
    <xf numFmtId="4" fontId="9" fillId="0" borderId="3" xfId="2" applyNumberFormat="1" applyFont="1" applyBorder="1" applyAlignment="1">
      <alignment horizontal="left" vertical="center"/>
    </xf>
    <xf numFmtId="4" fontId="9" fillId="0" borderId="4" xfId="2" applyNumberFormat="1" applyFont="1" applyBorder="1" applyAlignment="1">
      <alignment horizontal="left" vertical="center"/>
    </xf>
    <xf numFmtId="0" fontId="22" fillId="6" borderId="2" xfId="0" applyFont="1" applyFill="1" applyBorder="1" applyAlignment="1" applyProtection="1">
      <alignment horizontal="left" vertical="center"/>
      <protection locked="0"/>
    </xf>
    <xf numFmtId="0" fontId="22" fillId="6" borderId="3" xfId="0" applyFont="1" applyFill="1" applyBorder="1" applyAlignment="1" applyProtection="1">
      <alignment horizontal="left" vertical="center"/>
      <protection locked="0"/>
    </xf>
    <xf numFmtId="0" fontId="22" fillId="6" borderId="4" xfId="0" applyFont="1" applyFill="1" applyBorder="1" applyAlignment="1" applyProtection="1">
      <alignment horizontal="left" vertical="center"/>
      <protection locked="0"/>
    </xf>
    <xf numFmtId="0" fontId="23" fillId="6" borderId="2" xfId="0" applyFont="1" applyFill="1" applyBorder="1" applyAlignment="1" applyProtection="1">
      <alignment horizontal="left" vertical="center"/>
      <protection locked="0"/>
    </xf>
    <xf numFmtId="0" fontId="23" fillId="6" borderId="3" xfId="0" applyFont="1" applyFill="1" applyBorder="1" applyAlignment="1" applyProtection="1">
      <alignment horizontal="left" vertical="center"/>
      <protection locked="0"/>
    </xf>
    <xf numFmtId="0" fontId="23" fillId="6" borderId="4" xfId="0" applyFont="1" applyFill="1" applyBorder="1" applyAlignment="1" applyProtection="1">
      <alignment horizontal="left" vertical="center"/>
      <protection locked="0"/>
    </xf>
    <xf numFmtId="0" fontId="23" fillId="6" borderId="2" xfId="0" applyFont="1" applyFill="1" applyBorder="1" applyAlignment="1" applyProtection="1">
      <alignment horizontal="left" vertical="center" wrapText="1"/>
      <protection locked="0"/>
    </xf>
    <xf numFmtId="0" fontId="23" fillId="6" borderId="3" xfId="0" applyFont="1" applyFill="1" applyBorder="1" applyAlignment="1" applyProtection="1">
      <alignment horizontal="left" vertical="center" wrapText="1"/>
      <protection locked="0"/>
    </xf>
    <xf numFmtId="0" fontId="23" fillId="6" borderId="4" xfId="0" applyFont="1" applyFill="1" applyBorder="1" applyAlignment="1" applyProtection="1">
      <alignment horizontal="left" vertical="center" wrapText="1"/>
      <protection locked="0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8">
    <cellStyle name="Millares 2" xfId="5" xr:uid="{00000000-0005-0000-0000-000000000000}"/>
    <cellStyle name="Normal" xfId="0" builtinId="0"/>
    <cellStyle name="Normal 10 32" xfId="4" xr:uid="{00000000-0005-0000-0000-000003000000}"/>
    <cellStyle name="Normal 2" xfId="3" xr:uid="{00000000-0005-0000-0000-000004000000}"/>
    <cellStyle name="Normal 2 2" xfId="7" xr:uid="{00000000-0005-0000-0000-000005000000}"/>
    <cellStyle name="Normal_Hoja1" xfId="2" xr:uid="{00000000-0005-0000-0000-000006000000}"/>
    <cellStyle name="Normal_RESERVO1" xfId="1" xr:uid="{00000000-0005-0000-0000-000007000000}"/>
    <cellStyle name="Porcentaje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313764</xdr:colOff>
      <xdr:row>0</xdr:row>
      <xdr:rowOff>33617</xdr:rowOff>
    </xdr:from>
    <xdr:to>
      <xdr:col>1</xdr:col>
      <xdr:colOff>519144</xdr:colOff>
      <xdr:row>4</xdr:row>
      <xdr:rowOff>168088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84620FDA-4B45-4F9A-9255-29952DFC7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27980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718225</xdr:colOff>
      <xdr:row>0</xdr:row>
      <xdr:rowOff>0</xdr:rowOff>
    </xdr:from>
    <xdr:to>
      <xdr:col>3</xdr:col>
      <xdr:colOff>1166022</xdr:colOff>
      <xdr:row>4</xdr:row>
      <xdr:rowOff>24319</xdr:rowOff>
    </xdr:to>
    <xdr:pic>
      <xdr:nvPicPr>
        <xdr:cNvPr id="12" name="Imagen 11" descr="Resultado de imagen para gobierno regional de apurimac">
          <a:extLst>
            <a:ext uri="{FF2B5EF4-FFF2-40B4-BE49-F238E27FC236}">
              <a16:creationId xmlns:a16="http://schemas.microsoft.com/office/drawing/2014/main" id="{37967EF7-AD61-4142-A4CB-0B588FB53B3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4939705" y="0"/>
          <a:ext cx="1240277" cy="75583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305743</xdr:colOff>
      <xdr:row>0</xdr:row>
      <xdr:rowOff>0</xdr:rowOff>
    </xdr:from>
    <xdr:to>
      <xdr:col>1</xdr:col>
      <xdr:colOff>525662</xdr:colOff>
      <xdr:row>4</xdr:row>
      <xdr:rowOff>144379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F0556C7A-53AF-4BBC-AEF8-F2F987574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0523" y="0"/>
          <a:ext cx="1294339" cy="875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305743</xdr:colOff>
      <xdr:row>0</xdr:row>
      <xdr:rowOff>0</xdr:rowOff>
    </xdr:from>
    <xdr:to>
      <xdr:col>2</xdr:col>
      <xdr:colOff>525662</xdr:colOff>
      <xdr:row>4</xdr:row>
      <xdr:rowOff>144379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81F9866-C79D-42CD-9200-37965A893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0122" y="0"/>
          <a:ext cx="1294740" cy="882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1082842</xdr:colOff>
      <xdr:row>0</xdr:row>
      <xdr:rowOff>0</xdr:rowOff>
    </xdr:from>
    <xdr:to>
      <xdr:col>11</xdr:col>
      <xdr:colOff>98862</xdr:colOff>
      <xdr:row>4</xdr:row>
      <xdr:rowOff>136358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F51FCC09-AC74-4A13-AD52-D8D08E854339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82526" y="0"/>
          <a:ext cx="1197747" cy="87429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F373D995-9A15-4BF0-BDD9-C1AA717B2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25313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36</xdr:row>
      <xdr:rowOff>44823</xdr:rowOff>
    </xdr:from>
    <xdr:to>
      <xdr:col>2</xdr:col>
      <xdr:colOff>563967</xdr:colOff>
      <xdr:row>40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6E27CD49-7B1B-4FD6-A3CC-672B3DAA1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4952698"/>
          <a:ext cx="1253130" cy="839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96</xdr:row>
      <xdr:rowOff>44823</xdr:rowOff>
    </xdr:from>
    <xdr:to>
      <xdr:col>2</xdr:col>
      <xdr:colOff>563967</xdr:colOff>
      <xdr:row>100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EDF11787-E2B5-4BC3-BCAB-6592C6A80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6374802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96</xdr:row>
      <xdr:rowOff>44823</xdr:rowOff>
    </xdr:from>
    <xdr:to>
      <xdr:col>9</xdr:col>
      <xdr:colOff>278360</xdr:colOff>
      <xdr:row>101</xdr:row>
      <xdr:rowOff>111363</xdr:rowOff>
    </xdr:to>
    <xdr:pic>
      <xdr:nvPicPr>
        <xdr:cNvPr id="5" name="Imagen 6" descr="C:\Users\user5\Desktop\estudios definitivos.jpg">
          <a:extLst>
            <a:ext uri="{FF2B5EF4-FFF2-40B4-BE49-F238E27FC236}">
              <a16:creationId xmlns:a16="http://schemas.microsoft.com/office/drawing/2014/main" id="{AB52515E-66B0-48D0-8204-EF006A7B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6374802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147</xdr:row>
      <xdr:rowOff>44823</xdr:rowOff>
    </xdr:from>
    <xdr:to>
      <xdr:col>2</xdr:col>
      <xdr:colOff>563967</xdr:colOff>
      <xdr:row>151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9EB37BDF-8D3C-4C53-9B48-C67C43517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916197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147</xdr:row>
      <xdr:rowOff>44823</xdr:rowOff>
    </xdr:from>
    <xdr:to>
      <xdr:col>9</xdr:col>
      <xdr:colOff>278360</xdr:colOff>
      <xdr:row>152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1536ACF1-022F-43B8-8720-DDE5BD182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9916197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214</xdr:row>
      <xdr:rowOff>44823</xdr:rowOff>
    </xdr:from>
    <xdr:to>
      <xdr:col>2</xdr:col>
      <xdr:colOff>563967</xdr:colOff>
      <xdr:row>218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55895C51-454C-4818-806D-74124357E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134661648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214</xdr:row>
      <xdr:rowOff>44823</xdr:rowOff>
    </xdr:from>
    <xdr:to>
      <xdr:col>9</xdr:col>
      <xdr:colOff>278360</xdr:colOff>
      <xdr:row>219</xdr:row>
      <xdr:rowOff>111363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C6C6D1E0-9A5C-41EB-A8BA-CE1AAD505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13466164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274</xdr:row>
      <xdr:rowOff>44823</xdr:rowOff>
    </xdr:from>
    <xdr:to>
      <xdr:col>2</xdr:col>
      <xdr:colOff>563967</xdr:colOff>
      <xdr:row>278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64F054E6-5845-4786-A0C7-7AD554BFC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00041248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274</xdr:row>
      <xdr:rowOff>44823</xdr:rowOff>
    </xdr:from>
    <xdr:to>
      <xdr:col>9</xdr:col>
      <xdr:colOff>278360</xdr:colOff>
      <xdr:row>279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DFA15DC5-6E66-4046-949A-D42088B69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0004124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329</xdr:row>
      <xdr:rowOff>95250</xdr:rowOff>
    </xdr:from>
    <xdr:to>
      <xdr:col>2</xdr:col>
      <xdr:colOff>563967</xdr:colOff>
      <xdr:row>337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5FC68125-2F67-4F0D-991C-190CE7CC3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66976625"/>
          <a:ext cx="1253130" cy="1354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329</xdr:row>
      <xdr:rowOff>127000</xdr:rowOff>
    </xdr:from>
    <xdr:to>
      <xdr:col>9</xdr:col>
      <xdr:colOff>278360</xdr:colOff>
      <xdr:row>337</xdr:row>
      <xdr:rowOff>111362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4BDEE862-B9C5-4806-BB21-70E04A172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6519957" y="67008375"/>
          <a:ext cx="1378403" cy="1254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394</xdr:row>
      <xdr:rowOff>44823</xdr:rowOff>
    </xdr:from>
    <xdr:to>
      <xdr:col>2</xdr:col>
      <xdr:colOff>563967</xdr:colOff>
      <xdr:row>398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1ED4EB76-E710-4AE0-AD9A-A2F55E0E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9711052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394</xdr:row>
      <xdr:rowOff>44823</xdr:rowOff>
    </xdr:from>
    <xdr:to>
      <xdr:col>9</xdr:col>
      <xdr:colOff>278360</xdr:colOff>
      <xdr:row>399</xdr:row>
      <xdr:rowOff>111363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4311AFF3-31BB-4D68-A842-6FD41015C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9711052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457</xdr:row>
      <xdr:rowOff>44823</xdr:rowOff>
    </xdr:from>
    <xdr:to>
      <xdr:col>2</xdr:col>
      <xdr:colOff>563967</xdr:colOff>
      <xdr:row>461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45461B30-0AA1-4C51-9C32-75E47BB6A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28885923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457</xdr:row>
      <xdr:rowOff>44823</xdr:rowOff>
    </xdr:from>
    <xdr:to>
      <xdr:col>9</xdr:col>
      <xdr:colOff>278360</xdr:colOff>
      <xdr:row>462</xdr:row>
      <xdr:rowOff>111363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0397BBFA-972F-49D9-BF90-9FDF96E60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28885923"/>
          <a:ext cx="1381578" cy="113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514</xdr:row>
      <xdr:rowOff>44823</xdr:rowOff>
    </xdr:from>
    <xdr:to>
      <xdr:col>2</xdr:col>
      <xdr:colOff>563967</xdr:colOff>
      <xdr:row>518</xdr:row>
      <xdr:rowOff>179294</xdr:rowOff>
    </xdr:to>
    <xdr:pic>
      <xdr:nvPicPr>
        <xdr:cNvPr id="18" name="Imagen 6" descr="C:\Users\user5\Desktop\estudios definitivos.jpg">
          <a:extLst>
            <a:ext uri="{FF2B5EF4-FFF2-40B4-BE49-F238E27FC236}">
              <a16:creationId xmlns:a16="http://schemas.microsoft.com/office/drawing/2014/main" id="{5E0C9968-719A-45B4-9EC6-C3247DAFE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59946948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514</xdr:row>
      <xdr:rowOff>44823</xdr:rowOff>
    </xdr:from>
    <xdr:to>
      <xdr:col>9</xdr:col>
      <xdr:colOff>278360</xdr:colOff>
      <xdr:row>519</xdr:row>
      <xdr:rowOff>111363</xdr:rowOff>
    </xdr:to>
    <xdr:pic>
      <xdr:nvPicPr>
        <xdr:cNvPr id="19" name="Imagen 6" descr="C:\Users\user5\Desktop\estudios definitivos.jpg">
          <a:extLst>
            <a:ext uri="{FF2B5EF4-FFF2-40B4-BE49-F238E27FC236}">
              <a16:creationId xmlns:a16="http://schemas.microsoft.com/office/drawing/2014/main" id="{7183D636-F3CC-41D4-BB24-B8A9A265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59946948"/>
          <a:ext cx="1381578" cy="113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571</xdr:row>
      <xdr:rowOff>44823</xdr:rowOff>
    </xdr:from>
    <xdr:to>
      <xdr:col>2</xdr:col>
      <xdr:colOff>563967</xdr:colOff>
      <xdr:row>575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0B9E8B64-717A-424F-9221-1DDA13A2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91027023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571</xdr:row>
      <xdr:rowOff>44823</xdr:rowOff>
    </xdr:from>
    <xdr:to>
      <xdr:col>9</xdr:col>
      <xdr:colOff>278360</xdr:colOff>
      <xdr:row>576</xdr:row>
      <xdr:rowOff>111363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BF152938-CC35-44EA-B29A-CCBF78846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91027023"/>
          <a:ext cx="1381578" cy="1076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629</xdr:row>
      <xdr:rowOff>11205</xdr:rowOff>
    </xdr:from>
    <xdr:to>
      <xdr:col>2</xdr:col>
      <xdr:colOff>530350</xdr:colOff>
      <xdr:row>633</xdr:row>
      <xdr:rowOff>126626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A0A0D2F1-3975-4B15-B5AC-3200A8B50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27521780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629</xdr:row>
      <xdr:rowOff>44823</xdr:rowOff>
    </xdr:from>
    <xdr:to>
      <xdr:col>9</xdr:col>
      <xdr:colOff>278360</xdr:colOff>
      <xdr:row>634</xdr:row>
      <xdr:rowOff>111363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25D730B0-0C90-46C9-95CB-F001D6C31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2755539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703</xdr:row>
      <xdr:rowOff>11205</xdr:rowOff>
    </xdr:from>
    <xdr:to>
      <xdr:col>2</xdr:col>
      <xdr:colOff>530350</xdr:colOff>
      <xdr:row>707</xdr:row>
      <xdr:rowOff>126626</xdr:rowOff>
    </xdr:to>
    <xdr:pic>
      <xdr:nvPicPr>
        <xdr:cNvPr id="24" name="Imagen 6" descr="C:\Users\user5\Desktop\estudios definitivos.jpg">
          <a:extLst>
            <a:ext uri="{FF2B5EF4-FFF2-40B4-BE49-F238E27FC236}">
              <a16:creationId xmlns:a16="http://schemas.microsoft.com/office/drawing/2014/main" id="{45B62D92-4528-42C1-9B47-1A8D57998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64745480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703</xdr:row>
      <xdr:rowOff>44823</xdr:rowOff>
    </xdr:from>
    <xdr:to>
      <xdr:col>9</xdr:col>
      <xdr:colOff>278360</xdr:colOff>
      <xdr:row>708</xdr:row>
      <xdr:rowOff>111363</xdr:rowOff>
    </xdr:to>
    <xdr:pic>
      <xdr:nvPicPr>
        <xdr:cNvPr id="25" name="Imagen 6" descr="C:\Users\user5\Desktop\estudios definitivos.jpg">
          <a:extLst>
            <a:ext uri="{FF2B5EF4-FFF2-40B4-BE49-F238E27FC236}">
              <a16:creationId xmlns:a16="http://schemas.microsoft.com/office/drawing/2014/main" id="{D93926CD-2FC6-4E09-9AFA-92C0DF95E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6477909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770</xdr:row>
      <xdr:rowOff>11205</xdr:rowOff>
    </xdr:from>
    <xdr:to>
      <xdr:col>2</xdr:col>
      <xdr:colOff>530350</xdr:colOff>
      <xdr:row>774</xdr:row>
      <xdr:rowOff>126626</xdr:rowOff>
    </xdr:to>
    <xdr:pic>
      <xdr:nvPicPr>
        <xdr:cNvPr id="26" name="Imagen 6" descr="C:\Users\user5\Desktop\estudios definitivos.jpg">
          <a:extLst>
            <a:ext uri="{FF2B5EF4-FFF2-40B4-BE49-F238E27FC236}">
              <a16:creationId xmlns:a16="http://schemas.microsoft.com/office/drawing/2014/main" id="{DF0E5D5B-405B-4C68-A5FF-E119F411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97025705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770</xdr:row>
      <xdr:rowOff>44823</xdr:rowOff>
    </xdr:from>
    <xdr:to>
      <xdr:col>9</xdr:col>
      <xdr:colOff>278360</xdr:colOff>
      <xdr:row>775</xdr:row>
      <xdr:rowOff>111363</xdr:rowOff>
    </xdr:to>
    <xdr:pic>
      <xdr:nvPicPr>
        <xdr:cNvPr id="27" name="Imagen 6" descr="C:\Users\user5\Desktop\estudios definitivos.jpg">
          <a:extLst>
            <a:ext uri="{FF2B5EF4-FFF2-40B4-BE49-F238E27FC236}">
              <a16:creationId xmlns:a16="http://schemas.microsoft.com/office/drawing/2014/main" id="{E7C75C87-EA05-4549-98A8-244DC40AB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97059323"/>
          <a:ext cx="1381578" cy="1076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413425</xdr:colOff>
      <xdr:row>0</xdr:row>
      <xdr:rowOff>1</xdr:rowOff>
    </xdr:from>
    <xdr:to>
      <xdr:col>9</xdr:col>
      <xdr:colOff>510702</xdr:colOff>
      <xdr:row>4</xdr:row>
      <xdr:rowOff>24320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FB188F26-B276-4052-81D0-BB06406D2D3E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7101191" y="1"/>
          <a:ext cx="1240277" cy="77010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305743</xdr:colOff>
      <xdr:row>0</xdr:row>
      <xdr:rowOff>0</xdr:rowOff>
    </xdr:from>
    <xdr:to>
      <xdr:col>2</xdr:col>
      <xdr:colOff>525662</xdr:colOff>
      <xdr:row>4</xdr:row>
      <xdr:rowOff>144379</xdr:rowOff>
    </xdr:to>
    <xdr:pic>
      <xdr:nvPicPr>
        <xdr:cNvPr id="29" name="Imagen 6" descr="C:\Users\user5\Desktop\estudios definitivos.jpg">
          <a:extLst>
            <a:ext uri="{FF2B5EF4-FFF2-40B4-BE49-F238E27FC236}">
              <a16:creationId xmlns:a16="http://schemas.microsoft.com/office/drawing/2014/main" id="{B6CD117A-7CCA-4C60-9661-1F9A2A597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0523" y="0"/>
          <a:ext cx="1294339" cy="875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15240</xdr:rowOff>
    </xdr:from>
    <xdr:to>
      <xdr:col>1</xdr:col>
      <xdr:colOff>502560</xdr:colOff>
      <xdr:row>4</xdr:row>
      <xdr:rowOff>149711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8C974C36-BF3F-4942-BE01-63C7D381F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297180" y="15240"/>
          <a:ext cx="99786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0</xdr:row>
      <xdr:rowOff>63501</xdr:rowOff>
    </xdr:from>
    <xdr:to>
      <xdr:col>10</xdr:col>
      <xdr:colOff>332740</xdr:colOff>
      <xdr:row>4</xdr:row>
      <xdr:rowOff>158751</xdr:rowOff>
    </xdr:to>
    <xdr:pic>
      <xdr:nvPicPr>
        <xdr:cNvPr id="3" name="Imagen 2" descr="Resultado de imagen para gobierno regional de apurimac">
          <a:extLst>
            <a:ext uri="{FF2B5EF4-FFF2-40B4-BE49-F238E27FC236}">
              <a16:creationId xmlns:a16="http://schemas.microsoft.com/office/drawing/2014/main" id="{37EEB804-A4D8-491E-8ADA-7932E7956DFD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7322820" y="63501"/>
          <a:ext cx="1074420" cy="82677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J170"/>
  <sheetViews>
    <sheetView workbookViewId="0"/>
  </sheetViews>
  <sheetFormatPr baseColWidth="10" defaultColWidth="11.44140625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142" t="s">
        <v>0</v>
      </c>
      <c r="D1" s="142"/>
      <c r="E1" s="142"/>
      <c r="F1" s="142"/>
      <c r="G1" s="142"/>
      <c r="H1" s="142"/>
    </row>
    <row r="2" spans="2:10" x14ac:dyDescent="0.3">
      <c r="C2" s="142" t="s">
        <v>1</v>
      </c>
      <c r="D2" s="142"/>
      <c r="E2" s="142"/>
      <c r="F2" s="142"/>
      <c r="G2" s="142"/>
      <c r="H2" s="142"/>
    </row>
    <row r="3" spans="2:10" x14ac:dyDescent="0.3">
      <c r="C3" s="142" t="s">
        <v>2</v>
      </c>
      <c r="D3" s="142"/>
      <c r="E3" s="142"/>
      <c r="F3" s="142"/>
      <c r="G3" s="142"/>
      <c r="H3" s="142"/>
    </row>
    <row r="4" spans="2:10" x14ac:dyDescent="0.3">
      <c r="C4" s="143" t="s">
        <v>3</v>
      </c>
      <c r="D4" s="143"/>
      <c r="E4" s="143"/>
      <c r="F4" s="143"/>
      <c r="G4" s="143"/>
      <c r="H4" s="143"/>
    </row>
    <row r="5" spans="2:10" x14ac:dyDescent="0.3">
      <c r="C5" s="51"/>
      <c r="D5" s="51"/>
      <c r="E5" s="51"/>
      <c r="F5" s="51"/>
      <c r="G5" s="51"/>
      <c r="H5" s="51"/>
    </row>
    <row r="6" spans="2:10" ht="15.6" x14ac:dyDescent="0.3">
      <c r="B6" s="144" t="s">
        <v>4</v>
      </c>
      <c r="C6" s="145"/>
      <c r="D6" s="145"/>
      <c r="E6" s="145"/>
      <c r="F6" s="145"/>
      <c r="G6" s="145"/>
      <c r="H6" s="145"/>
      <c r="I6" s="145"/>
      <c r="J6" s="146"/>
    </row>
    <row r="8" spans="2:10" ht="15.6" x14ac:dyDescent="0.3">
      <c r="B8" s="141" t="s">
        <v>5</v>
      </c>
      <c r="C8" s="141"/>
      <c r="D8" s="141"/>
      <c r="E8" s="141"/>
      <c r="F8" s="141"/>
      <c r="G8" s="141"/>
      <c r="H8" s="141"/>
      <c r="I8" s="141"/>
      <c r="J8" s="141"/>
    </row>
    <row r="9" spans="2:10" ht="15" thickBot="1" x14ac:dyDescent="0.35">
      <c r="B9" s="52"/>
      <c r="C9" s="52"/>
      <c r="D9" s="52"/>
      <c r="E9" s="52"/>
      <c r="F9" s="52"/>
      <c r="G9" s="52"/>
      <c r="H9" s="52"/>
      <c r="I9" s="52"/>
      <c r="J9" s="52"/>
    </row>
    <row r="10" spans="2:10" ht="31.5" customHeight="1" x14ac:dyDescent="0.3">
      <c r="B10" s="137" t="s">
        <v>6</v>
      </c>
      <c r="C10" s="138"/>
      <c r="D10" s="138"/>
      <c r="E10" s="138"/>
      <c r="F10" s="138"/>
      <c r="G10" s="138"/>
      <c r="H10" s="138"/>
      <c r="I10" s="138"/>
      <c r="J10" s="139"/>
    </row>
    <row r="11" spans="2:10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140">
        <v>42887</v>
      </c>
      <c r="I11" s="140"/>
      <c r="J11" s="7"/>
    </row>
    <row r="12" spans="2:10" x14ac:dyDescent="0.3">
      <c r="B12" s="2" t="s">
        <v>10</v>
      </c>
      <c r="C12" s="3" t="s">
        <v>11</v>
      </c>
      <c r="F12" s="3"/>
      <c r="G12" s="8" t="s">
        <v>12</v>
      </c>
      <c r="H12" s="4" t="s">
        <v>11</v>
      </c>
      <c r="I12" s="9"/>
      <c r="J12" s="10"/>
    </row>
    <row r="13" spans="2:10" x14ac:dyDescent="0.3">
      <c r="B13" s="2" t="s">
        <v>13</v>
      </c>
      <c r="C13" s="3" t="s">
        <v>11</v>
      </c>
      <c r="F13" s="3"/>
      <c r="G13" s="8" t="s">
        <v>14</v>
      </c>
      <c r="H13" s="4" t="s">
        <v>15</v>
      </c>
      <c r="I13" s="9"/>
      <c r="J13" s="10"/>
    </row>
    <row r="14" spans="2:10" ht="15" thickBot="1" x14ac:dyDescent="0.35">
      <c r="B14" s="11" t="s">
        <v>16</v>
      </c>
      <c r="C14" s="12" t="s">
        <v>17</v>
      </c>
      <c r="D14" s="13"/>
      <c r="E14" s="13"/>
      <c r="F14" s="12"/>
      <c r="G14" s="14" t="s">
        <v>18</v>
      </c>
      <c r="H14" s="15" t="s">
        <v>19</v>
      </c>
      <c r="I14" s="16"/>
      <c r="J14" s="17"/>
    </row>
    <row r="15" spans="2:10" x14ac:dyDescent="0.3">
      <c r="B15" s="18"/>
      <c r="C15" s="3"/>
      <c r="F15" s="3"/>
      <c r="G15" s="8"/>
      <c r="H15" s="4"/>
      <c r="I15" s="9"/>
      <c r="J15" s="19"/>
    </row>
    <row r="16" spans="2:10" x14ac:dyDescent="0.3">
      <c r="B16" s="62" t="s">
        <v>20</v>
      </c>
      <c r="C16" s="46" t="s">
        <v>21</v>
      </c>
      <c r="D16" s="47"/>
      <c r="E16" s="47"/>
      <c r="F16" s="47"/>
      <c r="G16" s="47"/>
      <c r="H16" s="48"/>
      <c r="I16" s="49" t="s">
        <v>22</v>
      </c>
      <c r="J16" s="49" t="s">
        <v>23</v>
      </c>
    </row>
    <row r="17" spans="2:10" x14ac:dyDescent="0.3">
      <c r="B17" s="65" t="e">
        <f>+#REF!</f>
        <v>#REF!</v>
      </c>
      <c r="C17" s="59" t="e">
        <f>+#REF!</f>
        <v>#REF!</v>
      </c>
      <c r="D17" s="22"/>
      <c r="E17" s="22"/>
      <c r="F17" s="22"/>
      <c r="G17" s="22"/>
      <c r="H17" s="23"/>
      <c r="I17" s="24" t="e">
        <f>+#REF!</f>
        <v>#REF!</v>
      </c>
      <c r="J17" s="25" t="e">
        <f>+#REF!</f>
        <v>#REF!</v>
      </c>
    </row>
    <row r="18" spans="2:10" x14ac:dyDescent="0.3">
      <c r="B18" s="66" t="s">
        <v>24</v>
      </c>
      <c r="C18" s="60" t="s">
        <v>25</v>
      </c>
      <c r="D18" s="22"/>
      <c r="E18" s="22"/>
      <c r="F18" s="22"/>
      <c r="G18" s="22"/>
      <c r="H18" s="23"/>
      <c r="I18" s="24"/>
      <c r="J18" s="25"/>
    </row>
    <row r="19" spans="2:10" x14ac:dyDescent="0.3">
      <c r="B19" s="67" t="s">
        <v>26</v>
      </c>
      <c r="C19" s="61" t="s">
        <v>27</v>
      </c>
      <c r="D19" s="22"/>
      <c r="E19" s="22"/>
      <c r="F19" s="22"/>
      <c r="G19" s="22"/>
      <c r="H19" s="23"/>
      <c r="I19" s="24"/>
      <c r="J19" s="25"/>
    </row>
    <row r="20" spans="2:10" x14ac:dyDescent="0.3">
      <c r="B20" s="27" t="s">
        <v>28</v>
      </c>
      <c r="C20" s="63" t="s">
        <v>29</v>
      </c>
      <c r="D20" s="22"/>
      <c r="E20" s="22"/>
      <c r="F20" s="22"/>
      <c r="G20" s="22"/>
      <c r="H20" s="23"/>
      <c r="I20" s="23">
        <v>2</v>
      </c>
      <c r="J20" s="25" t="s">
        <v>30</v>
      </c>
    </row>
    <row r="21" spans="2:10" x14ac:dyDescent="0.3">
      <c r="B21" s="27" t="s">
        <v>31</v>
      </c>
      <c r="C21" s="63" t="s">
        <v>32</v>
      </c>
      <c r="D21" s="22"/>
      <c r="E21" s="22"/>
      <c r="F21" s="22"/>
      <c r="G21" s="22"/>
      <c r="H21" s="23"/>
      <c r="I21" s="23">
        <v>0</v>
      </c>
      <c r="J21" s="25" t="s">
        <v>30</v>
      </c>
    </row>
    <row r="22" spans="2:10" x14ac:dyDescent="0.3">
      <c r="B22" s="27" t="s">
        <v>33</v>
      </c>
      <c r="C22" s="63" t="s">
        <v>34</v>
      </c>
      <c r="D22" s="22"/>
      <c r="E22" s="22"/>
      <c r="F22" s="22"/>
      <c r="G22" s="22"/>
      <c r="H22" s="23"/>
      <c r="I22" s="23">
        <v>1</v>
      </c>
      <c r="J22" s="25" t="s">
        <v>30</v>
      </c>
    </row>
    <row r="23" spans="2:10" x14ac:dyDescent="0.3">
      <c r="B23" s="27" t="s">
        <v>35</v>
      </c>
      <c r="C23" s="63" t="s">
        <v>36</v>
      </c>
      <c r="D23" s="22"/>
      <c r="E23" s="22"/>
      <c r="F23" s="22"/>
      <c r="G23" s="22"/>
      <c r="H23" s="23"/>
      <c r="I23" s="23">
        <v>10</v>
      </c>
      <c r="J23" s="25" t="s">
        <v>30</v>
      </c>
    </row>
    <row r="24" spans="2:10" x14ac:dyDescent="0.3">
      <c r="B24" s="27" t="s">
        <v>37</v>
      </c>
      <c r="C24" s="63" t="s">
        <v>38</v>
      </c>
      <c r="D24" s="22"/>
      <c r="E24" s="22"/>
      <c r="F24" s="22"/>
      <c r="G24" s="22"/>
      <c r="H24" s="23"/>
      <c r="I24" s="23">
        <v>1</v>
      </c>
      <c r="J24" s="25" t="s">
        <v>30</v>
      </c>
    </row>
    <row r="25" spans="2:10" x14ac:dyDescent="0.3">
      <c r="B25" s="27" t="s">
        <v>39</v>
      </c>
      <c r="C25" s="63" t="s">
        <v>40</v>
      </c>
      <c r="D25" s="22"/>
      <c r="E25" s="22"/>
      <c r="F25" s="22"/>
      <c r="G25" s="22"/>
      <c r="H25" s="23"/>
      <c r="I25" s="23">
        <v>1</v>
      </c>
      <c r="J25" s="25" t="s">
        <v>30</v>
      </c>
    </row>
    <row r="26" spans="2:10" x14ac:dyDescent="0.3">
      <c r="B26" s="27" t="s">
        <v>41</v>
      </c>
      <c r="C26" s="63" t="s">
        <v>42</v>
      </c>
      <c r="D26" s="22"/>
      <c r="E26" s="22"/>
      <c r="F26" s="22"/>
      <c r="G26" s="22"/>
      <c r="H26" s="23"/>
      <c r="I26" s="23">
        <v>2</v>
      </c>
      <c r="J26" s="25" t="s">
        <v>30</v>
      </c>
    </row>
    <row r="27" spans="2:10" x14ac:dyDescent="0.3">
      <c r="B27" s="67" t="s">
        <v>43</v>
      </c>
      <c r="C27" s="61" t="s">
        <v>44</v>
      </c>
      <c r="D27" s="22"/>
      <c r="E27" s="22"/>
      <c r="F27" s="22"/>
      <c r="G27" s="22"/>
      <c r="H27" s="23"/>
      <c r="I27" s="23"/>
      <c r="J27" s="25"/>
    </row>
    <row r="28" spans="2:10" x14ac:dyDescent="0.3">
      <c r="B28" s="27" t="s">
        <v>45</v>
      </c>
      <c r="C28" s="63" t="s">
        <v>46</v>
      </c>
      <c r="D28" s="22"/>
      <c r="E28" s="22"/>
      <c r="F28" s="22"/>
      <c r="G28" s="22"/>
      <c r="H28" s="23"/>
      <c r="I28" s="23">
        <v>11</v>
      </c>
      <c r="J28" s="25" t="s">
        <v>30</v>
      </c>
    </row>
    <row r="29" spans="2:10" x14ac:dyDescent="0.3">
      <c r="B29" s="27" t="s">
        <v>47</v>
      </c>
      <c r="C29" s="63" t="s">
        <v>48</v>
      </c>
      <c r="D29" s="22"/>
      <c r="E29" s="22"/>
      <c r="F29" s="22"/>
      <c r="G29" s="22"/>
      <c r="H29" s="23"/>
      <c r="I29" s="23">
        <v>3</v>
      </c>
      <c r="J29" s="25" t="s">
        <v>30</v>
      </c>
    </row>
    <row r="30" spans="2:10" x14ac:dyDescent="0.3">
      <c r="B30" s="27" t="s">
        <v>49</v>
      </c>
      <c r="C30" s="63" t="s">
        <v>50</v>
      </c>
      <c r="D30" s="22"/>
      <c r="E30" s="22"/>
      <c r="F30" s="22"/>
      <c r="G30" s="22"/>
      <c r="H30" s="23"/>
      <c r="I30" s="23">
        <v>1</v>
      </c>
      <c r="J30" s="25" t="s">
        <v>30</v>
      </c>
    </row>
    <row r="31" spans="2:10" x14ac:dyDescent="0.3">
      <c r="B31" s="27" t="s">
        <v>51</v>
      </c>
      <c r="C31" s="63" t="s">
        <v>52</v>
      </c>
      <c r="D31" s="22"/>
      <c r="E31" s="22"/>
      <c r="F31" s="22"/>
      <c r="G31" s="22"/>
      <c r="H31" s="23"/>
      <c r="I31" s="23">
        <v>2</v>
      </c>
      <c r="J31" s="25" t="s">
        <v>30</v>
      </c>
    </row>
    <row r="32" spans="2:10" x14ac:dyDescent="0.3">
      <c r="B32" s="27" t="s">
        <v>53</v>
      </c>
      <c r="C32" s="63" t="s">
        <v>54</v>
      </c>
      <c r="D32" s="22"/>
      <c r="E32" s="22"/>
      <c r="F32" s="22"/>
      <c r="G32" s="22"/>
      <c r="H32" s="23"/>
      <c r="I32" s="23">
        <v>3</v>
      </c>
      <c r="J32" s="25" t="s">
        <v>30</v>
      </c>
    </row>
    <row r="33" spans="2:10" x14ac:dyDescent="0.3">
      <c r="B33" s="27" t="s">
        <v>55</v>
      </c>
      <c r="C33" s="63" t="s">
        <v>56</v>
      </c>
      <c r="D33" s="22"/>
      <c r="E33" s="22"/>
      <c r="F33" s="22"/>
      <c r="G33" s="22"/>
      <c r="H33" s="23"/>
      <c r="I33" s="23">
        <v>1</v>
      </c>
      <c r="J33" s="25" t="s">
        <v>30</v>
      </c>
    </row>
    <row r="34" spans="2:10" x14ac:dyDescent="0.3">
      <c r="B34" s="27" t="s">
        <v>57</v>
      </c>
      <c r="C34" s="63" t="s">
        <v>58</v>
      </c>
      <c r="D34" s="22"/>
      <c r="E34" s="22"/>
      <c r="F34" s="22"/>
      <c r="G34" s="22"/>
      <c r="H34" s="23"/>
      <c r="I34" s="23">
        <v>0</v>
      </c>
      <c r="J34" s="25" t="s">
        <v>30</v>
      </c>
    </row>
    <row r="35" spans="2:10" x14ac:dyDescent="0.3">
      <c r="B35" s="27" t="s">
        <v>59</v>
      </c>
      <c r="C35" s="63" t="s">
        <v>60</v>
      </c>
      <c r="D35" s="22"/>
      <c r="E35" s="22"/>
      <c r="F35" s="22"/>
      <c r="G35" s="22"/>
      <c r="H35" s="23"/>
      <c r="I35" s="23">
        <v>2</v>
      </c>
      <c r="J35" s="25" t="s">
        <v>30</v>
      </c>
    </row>
    <row r="36" spans="2:10" x14ac:dyDescent="0.3">
      <c r="B36" s="27" t="s">
        <v>61</v>
      </c>
      <c r="C36" s="63" t="s">
        <v>62</v>
      </c>
      <c r="D36" s="22"/>
      <c r="E36" s="22"/>
      <c r="F36" s="22"/>
      <c r="G36" s="22"/>
      <c r="H36" s="23"/>
      <c r="I36" s="23">
        <v>2</v>
      </c>
      <c r="J36" s="25" t="s">
        <v>30</v>
      </c>
    </row>
    <row r="37" spans="2:10" x14ac:dyDescent="0.3">
      <c r="B37" s="27" t="s">
        <v>63</v>
      </c>
      <c r="C37" s="63" t="s">
        <v>64</v>
      </c>
      <c r="D37" s="22"/>
      <c r="E37" s="22"/>
      <c r="F37" s="22"/>
      <c r="G37" s="22"/>
      <c r="H37" s="23"/>
      <c r="I37" s="23">
        <v>4</v>
      </c>
      <c r="J37" s="25" t="s">
        <v>30</v>
      </c>
    </row>
    <row r="38" spans="2:10" x14ac:dyDescent="0.3">
      <c r="B38" s="27" t="s">
        <v>65</v>
      </c>
      <c r="C38" s="63" t="s">
        <v>66</v>
      </c>
      <c r="D38" s="22"/>
      <c r="E38" s="22"/>
      <c r="F38" s="22"/>
      <c r="G38" s="22"/>
      <c r="H38" s="23"/>
      <c r="I38" s="23">
        <v>1</v>
      </c>
      <c r="J38" s="25" t="s">
        <v>30</v>
      </c>
    </row>
    <row r="39" spans="2:10" x14ac:dyDescent="0.3">
      <c r="B39" s="27" t="s">
        <v>67</v>
      </c>
      <c r="C39" s="63" t="s">
        <v>68</v>
      </c>
      <c r="D39" s="22"/>
      <c r="E39" s="22"/>
      <c r="F39" s="22"/>
      <c r="G39" s="22"/>
      <c r="H39" s="23"/>
      <c r="I39" s="23">
        <v>1</v>
      </c>
      <c r="J39" s="25" t="s">
        <v>30</v>
      </c>
    </row>
    <row r="40" spans="2:10" x14ac:dyDescent="0.3">
      <c r="B40" s="27" t="s">
        <v>69</v>
      </c>
      <c r="C40" s="63" t="s">
        <v>70</v>
      </c>
      <c r="D40" s="22"/>
      <c r="E40" s="22"/>
      <c r="F40" s="22"/>
      <c r="G40" s="22"/>
      <c r="H40" s="23"/>
      <c r="I40" s="23">
        <v>3</v>
      </c>
      <c r="J40" s="25" t="s">
        <v>30</v>
      </c>
    </row>
    <row r="41" spans="2:10" x14ac:dyDescent="0.3">
      <c r="B41" s="27" t="s">
        <v>71</v>
      </c>
      <c r="C41" s="63" t="s">
        <v>72</v>
      </c>
      <c r="D41" s="22"/>
      <c r="E41" s="22"/>
      <c r="F41" s="22"/>
      <c r="G41" s="22"/>
      <c r="H41" s="23"/>
      <c r="I41" s="23">
        <v>3</v>
      </c>
      <c r="J41" s="25" t="s">
        <v>30</v>
      </c>
    </row>
    <row r="42" spans="2:10" x14ac:dyDescent="0.3">
      <c r="B42" s="27" t="s">
        <v>73</v>
      </c>
      <c r="C42" s="63" t="s">
        <v>74</v>
      </c>
      <c r="D42" s="22"/>
      <c r="E42" s="22"/>
      <c r="F42" s="22"/>
      <c r="G42" s="22"/>
      <c r="H42" s="23"/>
      <c r="I42" s="23">
        <v>2</v>
      </c>
      <c r="J42" s="25" t="s">
        <v>30</v>
      </c>
    </row>
    <row r="43" spans="2:10" x14ac:dyDescent="0.3">
      <c r="B43" s="27" t="s">
        <v>75</v>
      </c>
      <c r="C43" s="63" t="s">
        <v>76</v>
      </c>
      <c r="D43" s="22"/>
      <c r="E43" s="22"/>
      <c r="F43" s="22"/>
      <c r="G43" s="22"/>
      <c r="H43" s="23"/>
      <c r="I43" s="23">
        <v>10</v>
      </c>
      <c r="J43" s="25" t="s">
        <v>30</v>
      </c>
    </row>
    <row r="44" spans="2:10" x14ac:dyDescent="0.3">
      <c r="B44" s="27" t="s">
        <v>77</v>
      </c>
      <c r="C44" s="63" t="s">
        <v>78</v>
      </c>
      <c r="D44" s="22"/>
      <c r="E44" s="22"/>
      <c r="F44" s="22"/>
      <c r="G44" s="22"/>
      <c r="H44" s="23"/>
      <c r="I44" s="23">
        <v>3</v>
      </c>
      <c r="J44" s="25" t="s">
        <v>30</v>
      </c>
    </row>
    <row r="45" spans="2:10" x14ac:dyDescent="0.3">
      <c r="B45" s="27" t="s">
        <v>79</v>
      </c>
      <c r="C45" s="63" t="s">
        <v>80</v>
      </c>
      <c r="D45" s="22"/>
      <c r="E45" s="22"/>
      <c r="F45" s="22"/>
      <c r="G45" s="22"/>
      <c r="H45" s="23"/>
      <c r="I45" s="23">
        <v>1</v>
      </c>
      <c r="J45" s="25" t="s">
        <v>30</v>
      </c>
    </row>
    <row r="46" spans="2:10" x14ac:dyDescent="0.3">
      <c r="B46" s="67" t="s">
        <v>81</v>
      </c>
      <c r="C46" s="61" t="s">
        <v>82</v>
      </c>
      <c r="D46" s="22"/>
      <c r="E46" s="22"/>
      <c r="F46" s="22"/>
      <c r="G46" s="22"/>
      <c r="H46" s="23"/>
      <c r="I46" s="23"/>
      <c r="J46" s="25"/>
    </row>
    <row r="47" spans="2:10" x14ac:dyDescent="0.3">
      <c r="B47" s="24" t="s">
        <v>83</v>
      </c>
      <c r="C47" s="27" t="s">
        <v>84</v>
      </c>
      <c r="D47" s="22"/>
      <c r="E47" s="22"/>
      <c r="F47" s="22"/>
      <c r="G47" s="22"/>
      <c r="H47" s="23"/>
      <c r="I47" s="24">
        <v>17</v>
      </c>
      <c r="J47" s="25" t="s">
        <v>30</v>
      </c>
    </row>
    <row r="48" spans="2:10" x14ac:dyDescent="0.3">
      <c r="B48" s="67" t="s">
        <v>85</v>
      </c>
      <c r="C48" s="61" t="s">
        <v>86</v>
      </c>
      <c r="D48" s="22"/>
      <c r="E48" s="22"/>
      <c r="F48" s="22"/>
      <c r="G48" s="22"/>
      <c r="H48" s="23"/>
      <c r="I48" s="24"/>
      <c r="J48" s="25"/>
    </row>
    <row r="49" spans="2:10" x14ac:dyDescent="0.3">
      <c r="B49" s="24" t="s">
        <v>87</v>
      </c>
      <c r="C49" s="27" t="s">
        <v>88</v>
      </c>
      <c r="D49" s="22"/>
      <c r="E49" s="22"/>
      <c r="F49" s="22"/>
      <c r="G49" s="22"/>
      <c r="H49" s="23"/>
      <c r="I49" s="24">
        <v>59</v>
      </c>
      <c r="J49" s="25" t="s">
        <v>30</v>
      </c>
    </row>
    <row r="50" spans="2:10" x14ac:dyDescent="0.3">
      <c r="B50" s="67" t="s">
        <v>87</v>
      </c>
      <c r="C50" s="61" t="s">
        <v>88</v>
      </c>
      <c r="D50" s="28"/>
      <c r="E50" s="28"/>
      <c r="F50" s="28"/>
      <c r="G50" s="28"/>
      <c r="H50" s="29"/>
      <c r="I50" s="26"/>
      <c r="J50" s="30"/>
    </row>
    <row r="51" spans="2:10" x14ac:dyDescent="0.3">
      <c r="B51" s="66" t="s">
        <v>89</v>
      </c>
      <c r="C51" s="60" t="s">
        <v>90</v>
      </c>
      <c r="D51" s="22"/>
      <c r="E51" s="22"/>
      <c r="F51" s="22"/>
      <c r="G51" s="22"/>
      <c r="H51" s="23"/>
      <c r="I51" s="24"/>
      <c r="J51" s="25"/>
    </row>
    <row r="52" spans="2:10" x14ac:dyDescent="0.3">
      <c r="B52" s="67" t="s">
        <v>91</v>
      </c>
      <c r="C52" s="61" t="s">
        <v>92</v>
      </c>
      <c r="D52" s="28"/>
      <c r="E52" s="28"/>
      <c r="F52" s="28"/>
      <c r="G52" s="28"/>
      <c r="H52" s="29"/>
      <c r="I52" s="26"/>
      <c r="J52" s="30"/>
    </row>
    <row r="53" spans="2:10" x14ac:dyDescent="0.3">
      <c r="B53" s="24" t="s">
        <v>93</v>
      </c>
      <c r="C53" s="27" t="s">
        <v>94</v>
      </c>
      <c r="D53" s="22"/>
      <c r="E53" s="22"/>
      <c r="F53" s="22"/>
      <c r="G53" s="22"/>
      <c r="H53" s="23"/>
      <c r="I53" s="24">
        <v>23</v>
      </c>
      <c r="J53" s="25" t="s">
        <v>95</v>
      </c>
    </row>
    <row r="54" spans="2:10" x14ac:dyDescent="0.3">
      <c r="B54" s="24" t="s">
        <v>96</v>
      </c>
      <c r="C54" s="27" t="s">
        <v>97</v>
      </c>
      <c r="D54" s="22"/>
      <c r="E54" s="22"/>
      <c r="F54" s="22"/>
      <c r="G54" s="22"/>
      <c r="H54" s="23"/>
      <c r="I54" s="24">
        <v>0</v>
      </c>
      <c r="J54" s="25" t="s">
        <v>95</v>
      </c>
    </row>
    <row r="55" spans="2:10" x14ac:dyDescent="0.3">
      <c r="B55" s="67" t="s">
        <v>98</v>
      </c>
      <c r="C55" s="61" t="s">
        <v>99</v>
      </c>
      <c r="D55" s="22"/>
      <c r="E55" s="22"/>
      <c r="F55" s="22"/>
      <c r="G55" s="22"/>
      <c r="H55" s="23"/>
      <c r="I55" s="24"/>
      <c r="J55" s="25"/>
    </row>
    <row r="56" spans="2:10" x14ac:dyDescent="0.3">
      <c r="B56" s="24" t="s">
        <v>100</v>
      </c>
      <c r="C56" s="27" t="s">
        <v>101</v>
      </c>
      <c r="D56" s="22"/>
      <c r="E56" s="22"/>
      <c r="F56" s="22"/>
      <c r="G56" s="22"/>
      <c r="H56" s="23"/>
      <c r="I56" s="24">
        <v>19.889999999999997</v>
      </c>
      <c r="J56" s="25" t="s">
        <v>102</v>
      </c>
    </row>
    <row r="57" spans="2:10" x14ac:dyDescent="0.3">
      <c r="B57" s="24" t="s">
        <v>103</v>
      </c>
      <c r="C57" s="27" t="s">
        <v>104</v>
      </c>
      <c r="D57" s="22"/>
      <c r="E57" s="22"/>
      <c r="F57" s="22"/>
      <c r="G57" s="22"/>
      <c r="H57" s="23"/>
      <c r="I57" s="24">
        <v>29.709999999999997</v>
      </c>
      <c r="J57" s="25" t="s">
        <v>102</v>
      </c>
    </row>
    <row r="58" spans="2:10" x14ac:dyDescent="0.3">
      <c r="B58" s="24" t="s">
        <v>105</v>
      </c>
      <c r="C58" s="27" t="s">
        <v>106</v>
      </c>
      <c r="D58" s="22"/>
      <c r="E58" s="22"/>
      <c r="F58" s="22"/>
      <c r="G58" s="22"/>
      <c r="H58" s="23"/>
      <c r="I58" s="24">
        <v>28.76</v>
      </c>
      <c r="J58" s="25" t="s">
        <v>102</v>
      </c>
    </row>
    <row r="59" spans="2:10" x14ac:dyDescent="0.3">
      <c r="B59" s="24" t="s">
        <v>107</v>
      </c>
      <c r="C59" s="27" t="s">
        <v>108</v>
      </c>
      <c r="D59" s="22"/>
      <c r="E59" s="22"/>
      <c r="F59" s="22"/>
      <c r="G59" s="22"/>
      <c r="H59" s="23"/>
      <c r="I59" s="24">
        <v>3.25</v>
      </c>
      <c r="J59" s="25" t="s">
        <v>102</v>
      </c>
    </row>
    <row r="60" spans="2:10" x14ac:dyDescent="0.3">
      <c r="B60" s="24" t="s">
        <v>109</v>
      </c>
      <c r="C60" s="27" t="s">
        <v>110</v>
      </c>
      <c r="D60" s="22"/>
      <c r="E60" s="22"/>
      <c r="F60" s="22"/>
      <c r="G60" s="22"/>
      <c r="H60" s="23"/>
      <c r="I60" s="24">
        <v>0</v>
      </c>
      <c r="J60" s="25" t="s">
        <v>102</v>
      </c>
    </row>
    <row r="61" spans="2:10" x14ac:dyDescent="0.3">
      <c r="B61" s="24" t="s">
        <v>111</v>
      </c>
      <c r="C61" s="27" t="s">
        <v>112</v>
      </c>
      <c r="D61" s="22"/>
      <c r="E61" s="22"/>
      <c r="F61" s="22"/>
      <c r="G61" s="22"/>
      <c r="H61" s="23"/>
      <c r="I61" s="24">
        <v>62.74</v>
      </c>
      <c r="J61" s="25" t="s">
        <v>102</v>
      </c>
    </row>
    <row r="62" spans="2:10" x14ac:dyDescent="0.3">
      <c r="B62" s="67" t="s">
        <v>113</v>
      </c>
      <c r="C62" s="61" t="s">
        <v>114</v>
      </c>
      <c r="D62" s="22"/>
      <c r="E62" s="22"/>
      <c r="F62" s="22"/>
      <c r="G62" s="22"/>
      <c r="H62" s="23"/>
      <c r="I62" s="24"/>
      <c r="J62" s="25"/>
    </row>
    <row r="63" spans="2:10" x14ac:dyDescent="0.3">
      <c r="B63" s="24" t="s">
        <v>115</v>
      </c>
      <c r="C63" s="27" t="s">
        <v>116</v>
      </c>
      <c r="D63" s="22"/>
      <c r="E63" s="22"/>
      <c r="F63" s="22"/>
      <c r="G63" s="22"/>
      <c r="H63" s="23"/>
      <c r="I63" s="24">
        <v>0</v>
      </c>
      <c r="J63" s="25" t="s">
        <v>102</v>
      </c>
    </row>
    <row r="64" spans="2:10" x14ac:dyDescent="0.3">
      <c r="B64" s="67" t="s">
        <v>117</v>
      </c>
      <c r="C64" s="61" t="s">
        <v>118</v>
      </c>
      <c r="D64" s="22"/>
      <c r="E64" s="22"/>
      <c r="F64" s="22"/>
      <c r="G64" s="22"/>
      <c r="H64" s="23"/>
      <c r="I64" s="24"/>
      <c r="J64" s="25"/>
    </row>
    <row r="65" spans="2:10" x14ac:dyDescent="0.3">
      <c r="B65" s="24" t="s">
        <v>119</v>
      </c>
      <c r="C65" s="27" t="s">
        <v>120</v>
      </c>
      <c r="D65" s="22"/>
      <c r="E65" s="22"/>
      <c r="F65" s="22"/>
      <c r="G65" s="22"/>
      <c r="H65" s="23"/>
      <c r="I65" s="24">
        <v>26</v>
      </c>
      <c r="J65" s="25" t="s">
        <v>30</v>
      </c>
    </row>
    <row r="66" spans="2:10" x14ac:dyDescent="0.3">
      <c r="B66" s="24" t="s">
        <v>121</v>
      </c>
      <c r="C66" s="27" t="s">
        <v>122</v>
      </c>
      <c r="D66" s="22"/>
      <c r="E66" s="22"/>
      <c r="F66" s="22"/>
      <c r="G66" s="22"/>
      <c r="H66" s="23"/>
      <c r="I66" s="24">
        <v>15</v>
      </c>
      <c r="J66" s="25" t="s">
        <v>30</v>
      </c>
    </row>
    <row r="67" spans="2:10" x14ac:dyDescent="0.3">
      <c r="B67" s="24" t="s">
        <v>123</v>
      </c>
      <c r="C67" s="27" t="s">
        <v>124</v>
      </c>
      <c r="D67" s="22"/>
      <c r="E67" s="22"/>
      <c r="F67" s="22"/>
      <c r="G67" s="22"/>
      <c r="H67" s="23"/>
      <c r="I67" s="24">
        <v>9</v>
      </c>
      <c r="J67" s="25" t="s">
        <v>30</v>
      </c>
    </row>
    <row r="68" spans="2:10" x14ac:dyDescent="0.3">
      <c r="B68" s="24" t="s">
        <v>125</v>
      </c>
      <c r="C68" s="27" t="s">
        <v>126</v>
      </c>
      <c r="D68" s="22"/>
      <c r="E68" s="22"/>
      <c r="F68" s="22"/>
      <c r="G68" s="22"/>
      <c r="H68" s="23"/>
      <c r="I68" s="24">
        <v>0</v>
      </c>
      <c r="J68" s="25" t="s">
        <v>30</v>
      </c>
    </row>
    <row r="69" spans="2:10" x14ac:dyDescent="0.3">
      <c r="B69" s="24" t="s">
        <v>127</v>
      </c>
      <c r="C69" s="27" t="s">
        <v>128</v>
      </c>
      <c r="D69" s="22"/>
      <c r="E69" s="22"/>
      <c r="F69" s="22"/>
      <c r="G69" s="22"/>
      <c r="H69" s="23"/>
      <c r="I69" s="24">
        <v>0</v>
      </c>
      <c r="J69" s="25" t="s">
        <v>30</v>
      </c>
    </row>
    <row r="70" spans="2:10" x14ac:dyDescent="0.3">
      <c r="B70" s="24" t="s">
        <v>129</v>
      </c>
      <c r="C70" s="27" t="s">
        <v>130</v>
      </c>
      <c r="D70" s="22"/>
      <c r="E70" s="22"/>
      <c r="F70" s="22"/>
      <c r="G70" s="22"/>
      <c r="H70" s="23"/>
      <c r="I70" s="24">
        <v>4</v>
      </c>
      <c r="J70" s="25" t="s">
        <v>30</v>
      </c>
    </row>
    <row r="71" spans="2:10" x14ac:dyDescent="0.3">
      <c r="B71" s="24" t="s">
        <v>131</v>
      </c>
      <c r="C71" s="27" t="s">
        <v>132</v>
      </c>
      <c r="D71" s="22"/>
      <c r="E71" s="22"/>
      <c r="F71" s="22"/>
      <c r="G71" s="22"/>
      <c r="H71" s="23"/>
      <c r="I71" s="24">
        <v>0</v>
      </c>
      <c r="J71" s="25" t="s">
        <v>30</v>
      </c>
    </row>
    <row r="72" spans="2:10" x14ac:dyDescent="0.3">
      <c r="B72" s="24" t="s">
        <v>133</v>
      </c>
      <c r="C72" s="27" t="s">
        <v>134</v>
      </c>
      <c r="D72" s="22"/>
      <c r="E72" s="22"/>
      <c r="F72" s="22"/>
      <c r="G72" s="22"/>
      <c r="H72" s="23"/>
      <c r="I72" s="24">
        <v>12</v>
      </c>
      <c r="J72" s="25" t="s">
        <v>30</v>
      </c>
    </row>
    <row r="73" spans="2:10" x14ac:dyDescent="0.3">
      <c r="B73" s="24" t="s">
        <v>135</v>
      </c>
      <c r="C73" s="27" t="s">
        <v>136</v>
      </c>
      <c r="D73" s="22"/>
      <c r="E73" s="22"/>
      <c r="F73" s="22"/>
      <c r="G73" s="22"/>
      <c r="H73" s="23"/>
      <c r="I73" s="24">
        <v>10</v>
      </c>
      <c r="J73" s="25" t="s">
        <v>30</v>
      </c>
    </row>
    <row r="74" spans="2:10" x14ac:dyDescent="0.3">
      <c r="B74" s="24" t="s">
        <v>137</v>
      </c>
      <c r="C74" s="27" t="s">
        <v>138</v>
      </c>
      <c r="D74" s="22"/>
      <c r="E74" s="22"/>
      <c r="F74" s="22"/>
      <c r="G74" s="22"/>
      <c r="H74" s="23"/>
      <c r="I74" s="24">
        <v>0</v>
      </c>
      <c r="J74" s="25" t="s">
        <v>30</v>
      </c>
    </row>
    <row r="75" spans="2:10" x14ac:dyDescent="0.3">
      <c r="B75" s="24" t="s">
        <v>139</v>
      </c>
      <c r="C75" s="27" t="s">
        <v>140</v>
      </c>
      <c r="D75" s="22"/>
      <c r="E75" s="22"/>
      <c r="F75" s="22"/>
      <c r="G75" s="22"/>
      <c r="H75" s="23"/>
      <c r="I75" s="24">
        <v>0</v>
      </c>
      <c r="J75" s="25" t="s">
        <v>30</v>
      </c>
    </row>
    <row r="76" spans="2:10" x14ac:dyDescent="0.3">
      <c r="B76" s="24" t="s">
        <v>141</v>
      </c>
      <c r="C76" s="27" t="s">
        <v>142</v>
      </c>
      <c r="D76" s="22"/>
      <c r="E76" s="22"/>
      <c r="F76" s="22"/>
      <c r="G76" s="22"/>
      <c r="H76" s="23"/>
      <c r="I76" s="24">
        <v>15</v>
      </c>
      <c r="J76" s="25" t="s">
        <v>30</v>
      </c>
    </row>
    <row r="77" spans="2:10" x14ac:dyDescent="0.3">
      <c r="B77" s="24" t="s">
        <v>143</v>
      </c>
      <c r="C77" s="27" t="s">
        <v>144</v>
      </c>
      <c r="D77" s="22"/>
      <c r="E77" s="22"/>
      <c r="F77" s="22"/>
      <c r="G77" s="22"/>
      <c r="H77" s="23"/>
      <c r="I77" s="24">
        <v>7</v>
      </c>
      <c r="J77" s="25" t="s">
        <v>30</v>
      </c>
    </row>
    <row r="78" spans="2:10" x14ac:dyDescent="0.3">
      <c r="B78" s="24" t="s">
        <v>145</v>
      </c>
      <c r="C78" s="27" t="s">
        <v>146</v>
      </c>
      <c r="D78" s="22"/>
      <c r="E78" s="22"/>
      <c r="F78" s="22"/>
      <c r="G78" s="22"/>
      <c r="H78" s="23"/>
      <c r="I78" s="24">
        <v>3</v>
      </c>
      <c r="J78" s="25" t="s">
        <v>30</v>
      </c>
    </row>
    <row r="79" spans="2:10" x14ac:dyDescent="0.3">
      <c r="B79" s="24" t="s">
        <v>147</v>
      </c>
      <c r="C79" s="27" t="s">
        <v>148</v>
      </c>
      <c r="D79" s="22"/>
      <c r="E79" s="22"/>
      <c r="F79" s="22"/>
      <c r="G79" s="22"/>
      <c r="H79" s="23"/>
      <c r="I79" s="24">
        <v>0</v>
      </c>
      <c r="J79" s="25" t="s">
        <v>30</v>
      </c>
    </row>
    <row r="80" spans="2:10" x14ac:dyDescent="0.3">
      <c r="B80" s="24" t="s">
        <v>149</v>
      </c>
      <c r="C80" s="27" t="s">
        <v>150</v>
      </c>
      <c r="D80" s="22"/>
      <c r="E80" s="22"/>
      <c r="F80" s="22"/>
      <c r="G80" s="22"/>
      <c r="H80" s="23"/>
      <c r="I80" s="24">
        <v>0</v>
      </c>
      <c r="J80" s="25" t="s">
        <v>30</v>
      </c>
    </row>
    <row r="81" spans="2:10" x14ac:dyDescent="0.3">
      <c r="B81" s="24" t="s">
        <v>151</v>
      </c>
      <c r="C81" s="27" t="s">
        <v>152</v>
      </c>
      <c r="D81" s="22"/>
      <c r="E81" s="22"/>
      <c r="F81" s="22"/>
      <c r="G81" s="22"/>
      <c r="H81" s="23"/>
      <c r="I81" s="24">
        <v>4</v>
      </c>
      <c r="J81" s="25" t="s">
        <v>30</v>
      </c>
    </row>
    <row r="82" spans="2:10" x14ac:dyDescent="0.3">
      <c r="B82" s="24" t="s">
        <v>153</v>
      </c>
      <c r="C82" s="27" t="s">
        <v>154</v>
      </c>
      <c r="D82" s="22"/>
      <c r="E82" s="22"/>
      <c r="F82" s="22"/>
      <c r="G82" s="22"/>
      <c r="H82" s="23"/>
      <c r="I82" s="24">
        <v>6</v>
      </c>
      <c r="J82" s="25" t="s">
        <v>30</v>
      </c>
    </row>
    <row r="83" spans="2:10" x14ac:dyDescent="0.3">
      <c r="B83" s="24" t="s">
        <v>155</v>
      </c>
      <c r="C83" s="27" t="s">
        <v>156</v>
      </c>
      <c r="D83" s="22"/>
      <c r="E83" s="22"/>
      <c r="F83" s="22"/>
      <c r="G83" s="22"/>
      <c r="H83" s="23"/>
      <c r="I83" s="24">
        <v>6</v>
      </c>
      <c r="J83" s="25" t="s">
        <v>30</v>
      </c>
    </row>
    <row r="84" spans="2:10" x14ac:dyDescent="0.3">
      <c r="B84" s="24" t="s">
        <v>157</v>
      </c>
      <c r="C84" s="27" t="s">
        <v>158</v>
      </c>
      <c r="D84" s="22"/>
      <c r="E84" s="22"/>
      <c r="F84" s="22"/>
      <c r="G84" s="22"/>
      <c r="H84" s="23"/>
      <c r="I84" s="24">
        <v>2</v>
      </c>
      <c r="J84" s="25" t="s">
        <v>30</v>
      </c>
    </row>
    <row r="85" spans="2:10" x14ac:dyDescent="0.3">
      <c r="B85" s="24" t="s">
        <v>159</v>
      </c>
      <c r="C85" s="27" t="s">
        <v>160</v>
      </c>
      <c r="D85" s="22"/>
      <c r="E85" s="22"/>
      <c r="F85" s="22"/>
      <c r="G85" s="22"/>
      <c r="H85" s="23"/>
      <c r="I85" s="24">
        <v>0</v>
      </c>
      <c r="J85" s="25" t="s">
        <v>30</v>
      </c>
    </row>
    <row r="86" spans="2:10" x14ac:dyDescent="0.3">
      <c r="B86" s="67" t="s">
        <v>161</v>
      </c>
      <c r="C86" s="61" t="s">
        <v>162</v>
      </c>
      <c r="D86" s="22"/>
      <c r="E86" s="22"/>
      <c r="F86" s="22"/>
      <c r="G86" s="22"/>
      <c r="H86" s="23"/>
      <c r="I86" s="24"/>
      <c r="J86" s="25"/>
    </row>
    <row r="87" spans="2:10" x14ac:dyDescent="0.3">
      <c r="B87" s="24" t="s">
        <v>163</v>
      </c>
      <c r="C87" s="27" t="s">
        <v>164</v>
      </c>
      <c r="D87" s="22"/>
      <c r="E87" s="22"/>
      <c r="F87" s="22"/>
      <c r="G87" s="22"/>
      <c r="H87" s="23"/>
      <c r="I87" s="24">
        <v>0</v>
      </c>
      <c r="J87" s="25" t="s">
        <v>30</v>
      </c>
    </row>
    <row r="88" spans="2:10" x14ac:dyDescent="0.3">
      <c r="B88" s="24" t="s">
        <v>165</v>
      </c>
      <c r="C88" s="27" t="s">
        <v>166</v>
      </c>
      <c r="D88" s="22"/>
      <c r="E88" s="22"/>
      <c r="F88" s="22"/>
      <c r="G88" s="22"/>
      <c r="H88" s="23"/>
      <c r="I88" s="24">
        <v>4</v>
      </c>
      <c r="J88" s="25" t="s">
        <v>30</v>
      </c>
    </row>
    <row r="89" spans="2:10" x14ac:dyDescent="0.3">
      <c r="B89" s="24" t="s">
        <v>167</v>
      </c>
      <c r="C89" s="27" t="s">
        <v>168</v>
      </c>
      <c r="D89" s="22"/>
      <c r="E89" s="22"/>
      <c r="F89" s="22"/>
      <c r="G89" s="22"/>
      <c r="H89" s="23"/>
      <c r="I89" s="24">
        <v>4</v>
      </c>
      <c r="J89" s="25" t="s">
        <v>30</v>
      </c>
    </row>
    <row r="90" spans="2:10" x14ac:dyDescent="0.3">
      <c r="B90" s="67" t="s">
        <v>169</v>
      </c>
      <c r="C90" s="61" t="s">
        <v>170</v>
      </c>
      <c r="D90" s="22"/>
      <c r="E90" s="22"/>
      <c r="F90" s="22"/>
      <c r="G90" s="22"/>
      <c r="H90" s="23"/>
      <c r="I90" s="24"/>
      <c r="J90" s="25"/>
    </row>
    <row r="91" spans="2:10" x14ac:dyDescent="0.3">
      <c r="B91" s="24" t="s">
        <v>171</v>
      </c>
      <c r="C91" s="27" t="s">
        <v>172</v>
      </c>
      <c r="D91" s="22"/>
      <c r="E91" s="22"/>
      <c r="F91" s="22"/>
      <c r="G91" s="22"/>
      <c r="H91" s="23"/>
      <c r="I91" s="24">
        <v>0</v>
      </c>
      <c r="J91" s="25" t="s">
        <v>173</v>
      </c>
    </row>
    <row r="92" spans="2:10" x14ac:dyDescent="0.3">
      <c r="B92" s="24" t="s">
        <v>174</v>
      </c>
      <c r="C92" s="27" t="s">
        <v>175</v>
      </c>
      <c r="D92" s="22"/>
      <c r="E92" s="22"/>
      <c r="F92" s="22"/>
      <c r="G92" s="22"/>
      <c r="H92" s="23"/>
      <c r="I92" s="24">
        <v>0</v>
      </c>
      <c r="J92" s="25" t="s">
        <v>173</v>
      </c>
    </row>
    <row r="93" spans="2:10" x14ac:dyDescent="0.3">
      <c r="B93" s="67" t="s">
        <v>176</v>
      </c>
      <c r="C93" s="61" t="s">
        <v>177</v>
      </c>
      <c r="D93" s="22"/>
      <c r="E93" s="22"/>
      <c r="F93" s="22"/>
      <c r="G93" s="22"/>
      <c r="H93" s="23"/>
      <c r="I93" s="24"/>
      <c r="J93" s="25"/>
    </row>
    <row r="94" spans="2:10" x14ac:dyDescent="0.3">
      <c r="B94" s="24" t="s">
        <v>178</v>
      </c>
      <c r="C94" s="27" t="s">
        <v>179</v>
      </c>
      <c r="D94" s="22"/>
      <c r="E94" s="22"/>
      <c r="F94" s="22"/>
      <c r="G94" s="22"/>
      <c r="H94" s="23"/>
      <c r="I94" s="24">
        <v>0</v>
      </c>
      <c r="J94" s="25" t="s">
        <v>30</v>
      </c>
    </row>
    <row r="95" spans="2:10" x14ac:dyDescent="0.3">
      <c r="B95" s="31" t="s">
        <v>180</v>
      </c>
      <c r="C95" s="32" t="s">
        <v>181</v>
      </c>
      <c r="D95" s="33"/>
      <c r="E95" s="33"/>
      <c r="F95" s="33"/>
      <c r="G95" s="33"/>
      <c r="H95" s="34"/>
      <c r="I95" s="31">
        <v>0</v>
      </c>
      <c r="J95" s="35" t="s">
        <v>173</v>
      </c>
    </row>
    <row r="96" spans="2:10" x14ac:dyDescent="0.3">
      <c r="B96" s="68">
        <v>4.03</v>
      </c>
      <c r="C96" s="69" t="s">
        <v>182</v>
      </c>
      <c r="D96" s="22"/>
      <c r="E96" s="22"/>
      <c r="F96" s="22"/>
      <c r="G96" s="22"/>
      <c r="H96" s="23"/>
      <c r="I96" s="24"/>
      <c r="J96" s="25"/>
    </row>
    <row r="97" spans="2:10" x14ac:dyDescent="0.3">
      <c r="B97" s="70" t="s">
        <v>183</v>
      </c>
      <c r="C97" s="71" t="s">
        <v>184</v>
      </c>
      <c r="D97" s="22"/>
      <c r="E97" s="22"/>
      <c r="F97" s="22"/>
      <c r="G97" s="22"/>
      <c r="H97" s="23"/>
      <c r="I97" s="24"/>
      <c r="J97" s="25"/>
    </row>
    <row r="98" spans="2:10" x14ac:dyDescent="0.3">
      <c r="B98" s="24" t="s">
        <v>185</v>
      </c>
      <c r="C98" s="27" t="s">
        <v>186</v>
      </c>
      <c r="D98" s="22"/>
      <c r="E98" s="22"/>
      <c r="F98" s="22"/>
      <c r="G98" s="22"/>
      <c r="H98" s="23"/>
      <c r="I98" s="24">
        <v>27.1</v>
      </c>
      <c r="J98" s="25" t="s">
        <v>102</v>
      </c>
    </row>
    <row r="99" spans="2:10" x14ac:dyDescent="0.3">
      <c r="B99" s="24" t="s">
        <v>187</v>
      </c>
      <c r="C99" s="27" t="s">
        <v>188</v>
      </c>
      <c r="D99" s="22"/>
      <c r="E99" s="22"/>
      <c r="F99" s="22"/>
      <c r="G99" s="22"/>
      <c r="H99" s="23"/>
      <c r="I99" s="24">
        <v>27.1</v>
      </c>
      <c r="J99" s="25" t="s">
        <v>102</v>
      </c>
    </row>
    <row r="100" spans="2:10" x14ac:dyDescent="0.3">
      <c r="B100" s="24" t="s">
        <v>189</v>
      </c>
      <c r="C100" s="27" t="s">
        <v>190</v>
      </c>
      <c r="D100" s="22"/>
      <c r="E100" s="22"/>
      <c r="F100" s="22"/>
      <c r="G100" s="22"/>
      <c r="H100" s="23"/>
      <c r="I100" s="24">
        <v>0</v>
      </c>
      <c r="J100" s="25" t="s">
        <v>102</v>
      </c>
    </row>
    <row r="101" spans="2:10" x14ac:dyDescent="0.3">
      <c r="B101" s="24" t="s">
        <v>191</v>
      </c>
      <c r="C101" s="27" t="s">
        <v>192</v>
      </c>
      <c r="D101" s="22"/>
      <c r="E101" s="22"/>
      <c r="F101" s="22"/>
      <c r="G101" s="22"/>
      <c r="H101" s="23"/>
      <c r="I101" s="24">
        <v>12.25</v>
      </c>
      <c r="J101" s="25" t="s">
        <v>102</v>
      </c>
    </row>
    <row r="102" spans="2:10" x14ac:dyDescent="0.3">
      <c r="B102" s="24" t="s">
        <v>193</v>
      </c>
      <c r="C102" s="27" t="s">
        <v>194</v>
      </c>
      <c r="D102" s="22"/>
      <c r="E102" s="22"/>
      <c r="F102" s="22"/>
      <c r="G102" s="22"/>
      <c r="H102" s="23"/>
      <c r="I102" s="24">
        <v>0</v>
      </c>
      <c r="J102" s="25" t="s">
        <v>102</v>
      </c>
    </row>
    <row r="103" spans="2:10" x14ac:dyDescent="0.3">
      <c r="B103" s="24" t="s">
        <v>195</v>
      </c>
      <c r="C103" s="27" t="s">
        <v>196</v>
      </c>
      <c r="D103" s="22"/>
      <c r="E103" s="22"/>
      <c r="F103" s="22"/>
      <c r="G103" s="22"/>
      <c r="H103" s="23"/>
      <c r="I103" s="24">
        <v>0</v>
      </c>
      <c r="J103" s="25" t="s">
        <v>102</v>
      </c>
    </row>
    <row r="104" spans="2:10" x14ac:dyDescent="0.3">
      <c r="B104" s="24" t="s">
        <v>197</v>
      </c>
      <c r="C104" s="27" t="s">
        <v>198</v>
      </c>
      <c r="D104" s="22"/>
      <c r="E104" s="22"/>
      <c r="F104" s="22"/>
      <c r="G104" s="22"/>
      <c r="H104" s="23"/>
      <c r="I104" s="24">
        <v>0</v>
      </c>
      <c r="J104" s="25" t="s">
        <v>102</v>
      </c>
    </row>
    <row r="105" spans="2:10" x14ac:dyDescent="0.3">
      <c r="B105" s="24" t="s">
        <v>199</v>
      </c>
      <c r="C105" s="27" t="s">
        <v>200</v>
      </c>
      <c r="D105" s="22"/>
      <c r="E105" s="22"/>
      <c r="F105" s="22"/>
      <c r="G105" s="22"/>
      <c r="H105" s="23"/>
      <c r="I105" s="24">
        <v>0</v>
      </c>
      <c r="J105" s="25" t="s">
        <v>102</v>
      </c>
    </row>
    <row r="106" spans="2:10" x14ac:dyDescent="0.3">
      <c r="B106" s="70" t="s">
        <v>201</v>
      </c>
      <c r="C106" s="71" t="s">
        <v>202</v>
      </c>
      <c r="D106" s="22"/>
      <c r="E106" s="22"/>
      <c r="F106" s="22"/>
      <c r="G106" s="22"/>
      <c r="H106" s="23"/>
      <c r="I106" s="24"/>
      <c r="J106" s="25"/>
    </row>
    <row r="107" spans="2:10" x14ac:dyDescent="0.3">
      <c r="B107" s="24" t="s">
        <v>203</v>
      </c>
      <c r="C107" s="27" t="s">
        <v>204</v>
      </c>
      <c r="D107" s="22"/>
      <c r="E107" s="22"/>
      <c r="F107" s="22"/>
      <c r="G107" s="22"/>
      <c r="H107" s="23"/>
      <c r="I107" s="24">
        <v>30</v>
      </c>
      <c r="J107" s="25" t="s">
        <v>102</v>
      </c>
    </row>
    <row r="108" spans="2:10" x14ac:dyDescent="0.3">
      <c r="B108" s="24" t="s">
        <v>205</v>
      </c>
      <c r="C108" s="27" t="s">
        <v>206</v>
      </c>
      <c r="D108" s="22"/>
      <c r="E108" s="22"/>
      <c r="F108" s="22"/>
      <c r="G108" s="22"/>
      <c r="H108" s="23"/>
      <c r="I108" s="24">
        <v>10</v>
      </c>
      <c r="J108" s="25" t="s">
        <v>102</v>
      </c>
    </row>
    <row r="109" spans="2:10" x14ac:dyDescent="0.3">
      <c r="B109" s="24" t="s">
        <v>207</v>
      </c>
      <c r="C109" s="27" t="s">
        <v>208</v>
      </c>
      <c r="D109" s="22"/>
      <c r="E109" s="22"/>
      <c r="F109" s="22"/>
      <c r="G109" s="22"/>
      <c r="H109" s="23"/>
      <c r="I109" s="24">
        <v>10</v>
      </c>
      <c r="J109" s="25" t="s">
        <v>102</v>
      </c>
    </row>
    <row r="110" spans="2:10" x14ac:dyDescent="0.3">
      <c r="B110" s="24" t="s">
        <v>209</v>
      </c>
      <c r="C110" s="27" t="s">
        <v>210</v>
      </c>
      <c r="D110" s="22"/>
      <c r="E110" s="22"/>
      <c r="F110" s="22"/>
      <c r="G110" s="22"/>
      <c r="H110" s="23"/>
      <c r="I110" s="24">
        <v>10</v>
      </c>
      <c r="J110" s="25" t="s">
        <v>102</v>
      </c>
    </row>
    <row r="111" spans="2:10" x14ac:dyDescent="0.3">
      <c r="B111" s="24" t="s">
        <v>211</v>
      </c>
      <c r="C111" s="27" t="s">
        <v>212</v>
      </c>
      <c r="D111" s="22"/>
      <c r="E111" s="22"/>
      <c r="F111" s="22"/>
      <c r="G111" s="22"/>
      <c r="H111" s="23"/>
      <c r="I111" s="24">
        <v>10</v>
      </c>
      <c r="J111" s="25" t="s">
        <v>102</v>
      </c>
    </row>
    <row r="112" spans="2:10" x14ac:dyDescent="0.3">
      <c r="B112" s="24" t="s">
        <v>213</v>
      </c>
      <c r="C112" s="27" t="s">
        <v>214</v>
      </c>
      <c r="D112" s="22"/>
      <c r="E112" s="22"/>
      <c r="F112" s="22"/>
      <c r="G112" s="22"/>
      <c r="H112" s="23"/>
      <c r="I112" s="24">
        <v>10</v>
      </c>
      <c r="J112" s="25" t="s">
        <v>102</v>
      </c>
    </row>
    <row r="113" spans="2:10" x14ac:dyDescent="0.3">
      <c r="B113" s="24" t="s">
        <v>215</v>
      </c>
      <c r="C113" s="27" t="s">
        <v>216</v>
      </c>
      <c r="D113" s="22"/>
      <c r="E113" s="22"/>
      <c r="F113" s="22"/>
      <c r="G113" s="22"/>
      <c r="H113" s="23"/>
      <c r="I113" s="24">
        <v>10</v>
      </c>
      <c r="J113" s="25" t="s">
        <v>102</v>
      </c>
    </row>
    <row r="114" spans="2:10" x14ac:dyDescent="0.3">
      <c r="B114" s="24" t="s">
        <v>217</v>
      </c>
      <c r="C114" s="27" t="s">
        <v>218</v>
      </c>
      <c r="D114" s="22"/>
      <c r="E114" s="22"/>
      <c r="F114" s="22"/>
      <c r="G114" s="22"/>
      <c r="H114" s="23"/>
      <c r="I114" s="24">
        <v>10</v>
      </c>
      <c r="J114" s="25" t="s">
        <v>102</v>
      </c>
    </row>
    <row r="115" spans="2:10" x14ac:dyDescent="0.3">
      <c r="B115" s="24" t="s">
        <v>219</v>
      </c>
      <c r="C115" s="27" t="s">
        <v>220</v>
      </c>
      <c r="D115" s="22"/>
      <c r="E115" s="22"/>
      <c r="F115" s="22"/>
      <c r="G115" s="22"/>
      <c r="H115" s="23"/>
      <c r="I115" s="24">
        <v>20</v>
      </c>
      <c r="J115" s="25" t="s">
        <v>102</v>
      </c>
    </row>
    <row r="116" spans="2:10" x14ac:dyDescent="0.3">
      <c r="B116" s="24" t="s">
        <v>221</v>
      </c>
      <c r="C116" s="27" t="s">
        <v>222</v>
      </c>
      <c r="D116" s="22"/>
      <c r="E116" s="22"/>
      <c r="F116" s="22"/>
      <c r="G116" s="22"/>
      <c r="H116" s="23"/>
      <c r="I116" s="24">
        <v>20</v>
      </c>
      <c r="J116" s="25" t="s">
        <v>102</v>
      </c>
    </row>
    <row r="117" spans="2:10" x14ac:dyDescent="0.3">
      <c r="B117" s="24" t="s">
        <v>223</v>
      </c>
      <c r="C117" s="27" t="s">
        <v>224</v>
      </c>
      <c r="D117" s="22"/>
      <c r="E117" s="22"/>
      <c r="F117" s="22"/>
      <c r="G117" s="22"/>
      <c r="H117" s="23"/>
      <c r="I117" s="24">
        <v>20</v>
      </c>
      <c r="J117" s="25" t="s">
        <v>102</v>
      </c>
    </row>
    <row r="118" spans="2:10" x14ac:dyDescent="0.3">
      <c r="B118" s="24" t="s">
        <v>225</v>
      </c>
      <c r="C118" s="27" t="s">
        <v>226</v>
      </c>
      <c r="D118" s="22"/>
      <c r="E118" s="22"/>
      <c r="F118" s="22"/>
      <c r="G118" s="22"/>
      <c r="H118" s="23"/>
      <c r="I118" s="24">
        <v>20</v>
      </c>
      <c r="J118" s="25" t="s">
        <v>102</v>
      </c>
    </row>
    <row r="119" spans="2:10" x14ac:dyDescent="0.3">
      <c r="B119" s="24" t="s">
        <v>227</v>
      </c>
      <c r="C119" s="27" t="s">
        <v>228</v>
      </c>
      <c r="D119" s="22"/>
      <c r="E119" s="22"/>
      <c r="F119" s="22"/>
      <c r="G119" s="22"/>
      <c r="H119" s="23"/>
      <c r="I119" s="24">
        <v>20</v>
      </c>
      <c r="J119" s="25" t="s">
        <v>102</v>
      </c>
    </row>
    <row r="120" spans="2:10" x14ac:dyDescent="0.3">
      <c r="B120" s="24" t="s">
        <v>229</v>
      </c>
      <c r="C120" s="27" t="s">
        <v>230</v>
      </c>
      <c r="D120" s="22"/>
      <c r="E120" s="22"/>
      <c r="F120" s="22"/>
      <c r="G120" s="22"/>
      <c r="H120" s="23"/>
      <c r="I120" s="24">
        <v>20</v>
      </c>
      <c r="J120" s="25" t="s">
        <v>102</v>
      </c>
    </row>
    <row r="121" spans="2:10" x14ac:dyDescent="0.3">
      <c r="B121" s="24" t="s">
        <v>231</v>
      </c>
      <c r="C121" s="27" t="s">
        <v>232</v>
      </c>
      <c r="D121" s="22"/>
      <c r="E121" s="22"/>
      <c r="F121" s="22"/>
      <c r="G121" s="22"/>
      <c r="H121" s="23"/>
      <c r="I121" s="24">
        <v>20</v>
      </c>
      <c r="J121" s="25" t="s">
        <v>102</v>
      </c>
    </row>
    <row r="122" spans="2:10" x14ac:dyDescent="0.3">
      <c r="B122" s="70" t="s">
        <v>233</v>
      </c>
      <c r="C122" s="71" t="s">
        <v>234</v>
      </c>
      <c r="D122" s="22"/>
      <c r="E122" s="22"/>
      <c r="F122" s="22"/>
      <c r="G122" s="22"/>
      <c r="H122" s="23"/>
      <c r="I122" s="24"/>
      <c r="J122" s="25"/>
    </row>
    <row r="123" spans="2:10" x14ac:dyDescent="0.3">
      <c r="B123" s="24" t="s">
        <v>235</v>
      </c>
      <c r="C123" s="27" t="s">
        <v>236</v>
      </c>
      <c r="D123" s="22"/>
      <c r="E123" s="22"/>
      <c r="F123" s="22"/>
      <c r="G123" s="22"/>
      <c r="H123" s="23"/>
      <c r="I123" s="24">
        <v>2</v>
      </c>
      <c r="J123" s="25" t="s">
        <v>30</v>
      </c>
    </row>
    <row r="124" spans="2:10" x14ac:dyDescent="0.3">
      <c r="B124" s="24" t="s">
        <v>237</v>
      </c>
      <c r="C124" s="27" t="s">
        <v>238</v>
      </c>
      <c r="D124" s="22"/>
      <c r="E124" s="22"/>
      <c r="F124" s="22"/>
      <c r="G124" s="22"/>
      <c r="H124" s="23"/>
      <c r="I124" s="24">
        <v>1</v>
      </c>
      <c r="J124" s="25" t="s">
        <v>30</v>
      </c>
    </row>
    <row r="125" spans="2:10" x14ac:dyDescent="0.3">
      <c r="B125" s="24" t="s">
        <v>239</v>
      </c>
      <c r="C125" s="27" t="s">
        <v>240</v>
      </c>
      <c r="D125" s="28"/>
      <c r="E125" s="28"/>
      <c r="F125" s="28"/>
      <c r="G125" s="28"/>
      <c r="H125" s="29"/>
      <c r="I125" s="24">
        <v>1</v>
      </c>
      <c r="J125" s="25" t="s">
        <v>30</v>
      </c>
    </row>
    <row r="126" spans="2:10" x14ac:dyDescent="0.3">
      <c r="B126" s="24" t="s">
        <v>241</v>
      </c>
      <c r="C126" s="27" t="s">
        <v>242</v>
      </c>
      <c r="D126" s="22"/>
      <c r="E126" s="22"/>
      <c r="F126" s="22"/>
      <c r="G126" s="22"/>
      <c r="H126" s="23"/>
      <c r="I126" s="24">
        <v>1</v>
      </c>
      <c r="J126" s="25" t="s">
        <v>30</v>
      </c>
    </row>
    <row r="127" spans="2:10" x14ac:dyDescent="0.3">
      <c r="B127" s="31" t="s">
        <v>243</v>
      </c>
      <c r="C127" s="32" t="s">
        <v>244</v>
      </c>
      <c r="D127" s="33"/>
      <c r="E127" s="33"/>
      <c r="F127" s="33"/>
      <c r="G127" s="33"/>
      <c r="H127" s="34"/>
      <c r="I127" s="31">
        <v>1</v>
      </c>
      <c r="J127" s="35" t="s">
        <v>30</v>
      </c>
    </row>
    <row r="128" spans="2:10" x14ac:dyDescent="0.3">
      <c r="B128" s="66">
        <v>4.04</v>
      </c>
      <c r="C128" s="60" t="s">
        <v>245</v>
      </c>
      <c r="D128" s="22"/>
      <c r="E128" s="22"/>
      <c r="F128" s="22"/>
      <c r="G128" s="22"/>
      <c r="H128" s="23"/>
      <c r="I128" s="24"/>
      <c r="J128" s="25"/>
    </row>
    <row r="129" spans="2:10" x14ac:dyDescent="0.3">
      <c r="B129" s="67" t="s">
        <v>246</v>
      </c>
      <c r="C129" s="61" t="s">
        <v>247</v>
      </c>
      <c r="D129" s="22"/>
      <c r="E129" s="22"/>
      <c r="F129" s="22"/>
      <c r="G129" s="22"/>
      <c r="H129" s="23"/>
      <c r="I129" s="24"/>
      <c r="J129" s="25"/>
    </row>
    <row r="130" spans="2:10" x14ac:dyDescent="0.3">
      <c r="B130" s="27" t="s">
        <v>248</v>
      </c>
      <c r="C130" s="63" t="s">
        <v>249</v>
      </c>
      <c r="D130" s="22"/>
      <c r="E130" s="22"/>
      <c r="F130" s="22"/>
      <c r="G130" s="22"/>
      <c r="H130" s="23"/>
      <c r="I130" s="23">
        <v>4</v>
      </c>
      <c r="J130" s="25" t="s">
        <v>30</v>
      </c>
    </row>
    <row r="131" spans="2:10" x14ac:dyDescent="0.3">
      <c r="B131" s="27" t="s">
        <v>250</v>
      </c>
      <c r="C131" s="63" t="s">
        <v>251</v>
      </c>
      <c r="D131" s="22"/>
      <c r="E131" s="22"/>
      <c r="F131" s="22"/>
      <c r="G131" s="22"/>
      <c r="H131" s="23"/>
      <c r="I131" s="23">
        <v>4</v>
      </c>
      <c r="J131" s="25" t="s">
        <v>30</v>
      </c>
    </row>
    <row r="132" spans="2:10" x14ac:dyDescent="0.3">
      <c r="B132" s="27" t="s">
        <v>252</v>
      </c>
      <c r="C132" s="63" t="s">
        <v>253</v>
      </c>
      <c r="D132" s="22"/>
      <c r="E132" s="22"/>
      <c r="F132" s="22"/>
      <c r="G132" s="22"/>
      <c r="H132" s="23"/>
      <c r="I132" s="23">
        <v>2</v>
      </c>
      <c r="J132" s="25" t="s">
        <v>30</v>
      </c>
    </row>
    <row r="133" spans="2:10" x14ac:dyDescent="0.3">
      <c r="B133" s="27" t="s">
        <v>254</v>
      </c>
      <c r="C133" s="63" t="s">
        <v>255</v>
      </c>
      <c r="D133" s="22"/>
      <c r="E133" s="22"/>
      <c r="F133" s="22"/>
      <c r="G133" s="22"/>
      <c r="H133" s="23"/>
      <c r="I133" s="23">
        <v>1</v>
      </c>
      <c r="J133" s="25" t="s">
        <v>30</v>
      </c>
    </row>
    <row r="134" spans="2:10" x14ac:dyDescent="0.3">
      <c r="B134" s="67" t="s">
        <v>256</v>
      </c>
      <c r="C134" s="61" t="s">
        <v>257</v>
      </c>
      <c r="D134" s="22"/>
      <c r="E134" s="22"/>
      <c r="F134" s="22"/>
      <c r="G134" s="22"/>
      <c r="H134" s="23"/>
      <c r="I134" s="23"/>
      <c r="J134" s="25"/>
    </row>
    <row r="135" spans="2:10" x14ac:dyDescent="0.3">
      <c r="B135" s="27" t="s">
        <v>258</v>
      </c>
      <c r="C135" s="63" t="s">
        <v>259</v>
      </c>
      <c r="D135" s="22"/>
      <c r="E135" s="22"/>
      <c r="F135" s="22"/>
      <c r="G135" s="22"/>
      <c r="H135" s="23"/>
      <c r="I135" s="23">
        <v>11</v>
      </c>
      <c r="J135" s="25" t="s">
        <v>30</v>
      </c>
    </row>
    <row r="136" spans="2:10" x14ac:dyDescent="0.3">
      <c r="B136" s="27" t="s">
        <v>260</v>
      </c>
      <c r="C136" s="63" t="s">
        <v>261</v>
      </c>
      <c r="D136" s="22"/>
      <c r="E136" s="22"/>
      <c r="F136" s="22"/>
      <c r="G136" s="22"/>
      <c r="H136" s="23"/>
      <c r="I136" s="23">
        <v>3</v>
      </c>
      <c r="J136" s="25" t="s">
        <v>30</v>
      </c>
    </row>
    <row r="137" spans="2:10" x14ac:dyDescent="0.3">
      <c r="B137" s="27" t="s">
        <v>262</v>
      </c>
      <c r="C137" s="63" t="s">
        <v>263</v>
      </c>
      <c r="D137" s="22"/>
      <c r="E137" s="22"/>
      <c r="F137" s="22"/>
      <c r="G137" s="22"/>
      <c r="H137" s="23"/>
      <c r="I137" s="23">
        <v>1</v>
      </c>
      <c r="J137" s="25" t="s">
        <v>30</v>
      </c>
    </row>
    <row r="138" spans="2:10" x14ac:dyDescent="0.3">
      <c r="B138" s="27" t="s">
        <v>264</v>
      </c>
      <c r="C138" s="63" t="s">
        <v>265</v>
      </c>
      <c r="D138" s="22"/>
      <c r="E138" s="22"/>
      <c r="F138" s="22"/>
      <c r="G138" s="22"/>
      <c r="H138" s="23"/>
      <c r="I138" s="23">
        <v>2</v>
      </c>
      <c r="J138" s="25" t="s">
        <v>30</v>
      </c>
    </row>
    <row r="139" spans="2:10" x14ac:dyDescent="0.3">
      <c r="B139" s="27" t="s">
        <v>266</v>
      </c>
      <c r="C139" s="63" t="s">
        <v>267</v>
      </c>
      <c r="D139" s="22"/>
      <c r="E139" s="22"/>
      <c r="F139" s="22"/>
      <c r="G139" s="22"/>
      <c r="H139" s="23"/>
      <c r="I139" s="23">
        <v>3</v>
      </c>
      <c r="J139" s="25" t="s">
        <v>30</v>
      </c>
    </row>
    <row r="140" spans="2:10" x14ac:dyDescent="0.3">
      <c r="B140" s="67" t="s">
        <v>268</v>
      </c>
      <c r="C140" s="61" t="s">
        <v>269</v>
      </c>
      <c r="D140" s="22"/>
      <c r="E140" s="22"/>
      <c r="F140" s="22"/>
      <c r="G140" s="22"/>
      <c r="H140" s="23"/>
      <c r="I140" s="23"/>
      <c r="J140" s="25"/>
    </row>
    <row r="141" spans="2:10" x14ac:dyDescent="0.3">
      <c r="B141" s="24" t="s">
        <v>270</v>
      </c>
      <c r="C141" s="27" t="s">
        <v>263</v>
      </c>
      <c r="D141" s="22"/>
      <c r="E141" s="22"/>
      <c r="F141" s="22"/>
      <c r="G141" s="22"/>
      <c r="H141" s="23"/>
      <c r="I141" s="24">
        <v>2</v>
      </c>
      <c r="J141" s="25" t="s">
        <v>30</v>
      </c>
    </row>
    <row r="142" spans="2:10" x14ac:dyDescent="0.3">
      <c r="B142" s="24" t="s">
        <v>271</v>
      </c>
      <c r="C142" s="27" t="s">
        <v>272</v>
      </c>
      <c r="D142" s="22"/>
      <c r="E142" s="22"/>
      <c r="F142" s="22"/>
      <c r="G142" s="22"/>
      <c r="H142" s="23"/>
      <c r="I142" s="24">
        <v>2</v>
      </c>
      <c r="J142" s="25" t="s">
        <v>30</v>
      </c>
    </row>
    <row r="143" spans="2:10" x14ac:dyDescent="0.3">
      <c r="B143" s="67" t="s">
        <v>273</v>
      </c>
      <c r="C143" s="61" t="s">
        <v>274</v>
      </c>
      <c r="D143" s="22"/>
      <c r="E143" s="22"/>
      <c r="F143" s="22"/>
      <c r="G143" s="22"/>
      <c r="H143" s="23"/>
      <c r="I143" s="24"/>
      <c r="J143" s="25"/>
    </row>
    <row r="144" spans="2:10" x14ac:dyDescent="0.3">
      <c r="B144" s="24" t="s">
        <v>275</v>
      </c>
      <c r="C144" s="27" t="s">
        <v>276</v>
      </c>
      <c r="D144" s="22"/>
      <c r="E144" s="22"/>
      <c r="F144" s="22"/>
      <c r="G144" s="22"/>
      <c r="H144" s="23"/>
      <c r="I144" s="24">
        <v>8</v>
      </c>
      <c r="J144" s="25" t="s">
        <v>30</v>
      </c>
    </row>
    <row r="145" spans="2:10" x14ac:dyDescent="0.3">
      <c r="B145" s="24" t="s">
        <v>277</v>
      </c>
      <c r="C145" s="27" t="s">
        <v>278</v>
      </c>
      <c r="D145" s="22"/>
      <c r="E145" s="22"/>
      <c r="F145" s="22"/>
      <c r="G145" s="22"/>
      <c r="H145" s="23"/>
      <c r="I145" s="24">
        <v>0</v>
      </c>
      <c r="J145" s="25" t="s">
        <v>30</v>
      </c>
    </row>
    <row r="146" spans="2:10" x14ac:dyDescent="0.3">
      <c r="B146" s="24" t="s">
        <v>279</v>
      </c>
      <c r="C146" s="27" t="s">
        <v>280</v>
      </c>
      <c r="D146" s="22"/>
      <c r="E146" s="22"/>
      <c r="F146" s="22"/>
      <c r="G146" s="22"/>
      <c r="H146" s="23"/>
      <c r="I146" s="24">
        <v>2</v>
      </c>
      <c r="J146" s="25" t="s">
        <v>30</v>
      </c>
    </row>
    <row r="147" spans="2:10" x14ac:dyDescent="0.3">
      <c r="B147" s="24" t="s">
        <v>281</v>
      </c>
      <c r="C147" s="27" t="s">
        <v>282</v>
      </c>
      <c r="D147" s="22"/>
      <c r="E147" s="22"/>
      <c r="F147" s="22"/>
      <c r="G147" s="22"/>
      <c r="H147" s="23"/>
      <c r="I147" s="24">
        <v>3</v>
      </c>
      <c r="J147" s="25" t="s">
        <v>30</v>
      </c>
    </row>
    <row r="148" spans="2:10" x14ac:dyDescent="0.3">
      <c r="B148" s="24" t="s">
        <v>283</v>
      </c>
      <c r="C148" s="27" t="s">
        <v>284</v>
      </c>
      <c r="D148" s="22"/>
      <c r="E148" s="22"/>
      <c r="F148" s="22"/>
      <c r="G148" s="22"/>
      <c r="H148" s="23"/>
      <c r="I148" s="24">
        <v>2</v>
      </c>
      <c r="J148" s="25" t="s">
        <v>30</v>
      </c>
    </row>
    <row r="149" spans="2:10" x14ac:dyDescent="0.3">
      <c r="B149" s="24" t="s">
        <v>285</v>
      </c>
      <c r="C149" s="27" t="s">
        <v>286</v>
      </c>
      <c r="D149" s="22"/>
      <c r="E149" s="22"/>
      <c r="F149" s="22"/>
      <c r="G149" s="22"/>
      <c r="H149" s="23"/>
      <c r="I149" s="24">
        <v>1</v>
      </c>
      <c r="J149" s="25" t="s">
        <v>30</v>
      </c>
    </row>
    <row r="150" spans="2:10" x14ac:dyDescent="0.3">
      <c r="B150" s="24" t="s">
        <v>287</v>
      </c>
      <c r="C150" s="27" t="s">
        <v>288</v>
      </c>
      <c r="D150" s="22"/>
      <c r="E150" s="22"/>
      <c r="F150" s="22"/>
      <c r="G150" s="22"/>
      <c r="H150" s="23"/>
      <c r="I150" s="24">
        <v>0</v>
      </c>
      <c r="J150" s="25" t="s">
        <v>30</v>
      </c>
    </row>
    <row r="151" spans="2:10" x14ac:dyDescent="0.3">
      <c r="B151" s="24" t="s">
        <v>289</v>
      </c>
      <c r="C151" s="27" t="s">
        <v>290</v>
      </c>
      <c r="D151" s="22"/>
      <c r="E151" s="22"/>
      <c r="F151" s="22"/>
      <c r="G151" s="22"/>
      <c r="H151" s="23"/>
      <c r="I151" s="24">
        <v>8</v>
      </c>
      <c r="J151" s="25" t="s">
        <v>30</v>
      </c>
    </row>
    <row r="152" spans="2:10" x14ac:dyDescent="0.3">
      <c r="B152" s="24" t="s">
        <v>291</v>
      </c>
      <c r="C152" s="27" t="s">
        <v>292</v>
      </c>
      <c r="D152" s="22"/>
      <c r="E152" s="22"/>
      <c r="F152" s="22"/>
      <c r="G152" s="22"/>
      <c r="H152" s="23"/>
      <c r="I152" s="24">
        <v>4</v>
      </c>
      <c r="J152" s="25" t="s">
        <v>30</v>
      </c>
    </row>
    <row r="153" spans="2:10" x14ac:dyDescent="0.3">
      <c r="B153" s="24" t="s">
        <v>293</v>
      </c>
      <c r="C153" s="27" t="s">
        <v>294</v>
      </c>
      <c r="D153" s="22"/>
      <c r="E153" s="22"/>
      <c r="F153" s="22"/>
      <c r="G153" s="22"/>
      <c r="H153" s="23"/>
      <c r="I153" s="24">
        <v>0</v>
      </c>
      <c r="J153" s="25" t="s">
        <v>30</v>
      </c>
    </row>
    <row r="154" spans="2:10" x14ac:dyDescent="0.3">
      <c r="B154" s="24" t="s">
        <v>295</v>
      </c>
      <c r="C154" s="27" t="s">
        <v>296</v>
      </c>
      <c r="D154" s="22"/>
      <c r="E154" s="22"/>
      <c r="F154" s="22"/>
      <c r="G154" s="22"/>
      <c r="H154" s="23"/>
      <c r="I154" s="24">
        <v>0</v>
      </c>
      <c r="J154" s="25" t="s">
        <v>30</v>
      </c>
    </row>
    <row r="155" spans="2:10" x14ac:dyDescent="0.3">
      <c r="B155" s="24" t="s">
        <v>297</v>
      </c>
      <c r="C155" s="27" t="s">
        <v>298</v>
      </c>
      <c r="D155" s="22"/>
      <c r="E155" s="22"/>
      <c r="F155" s="22"/>
      <c r="G155" s="22"/>
      <c r="H155" s="23"/>
      <c r="I155" s="24">
        <v>4</v>
      </c>
      <c r="J155" s="25" t="s">
        <v>30</v>
      </c>
    </row>
    <row r="156" spans="2:10" x14ac:dyDescent="0.3">
      <c r="B156" s="24" t="s">
        <v>299</v>
      </c>
      <c r="C156" s="27" t="s">
        <v>300</v>
      </c>
      <c r="D156" s="22"/>
      <c r="E156" s="22"/>
      <c r="F156" s="22"/>
      <c r="G156" s="22"/>
      <c r="H156" s="23"/>
      <c r="I156" s="24">
        <v>4</v>
      </c>
      <c r="J156" s="25" t="s">
        <v>30</v>
      </c>
    </row>
    <row r="157" spans="2:10" x14ac:dyDescent="0.3">
      <c r="B157" s="24" t="s">
        <v>301</v>
      </c>
      <c r="C157" s="27" t="s">
        <v>302</v>
      </c>
      <c r="D157" s="22"/>
      <c r="E157" s="22"/>
      <c r="F157" s="22"/>
      <c r="G157" s="22"/>
      <c r="H157" s="23"/>
      <c r="I157" s="24">
        <v>1</v>
      </c>
      <c r="J157" s="25" t="s">
        <v>30</v>
      </c>
    </row>
    <row r="158" spans="2:10" x14ac:dyDescent="0.3">
      <c r="B158" s="24" t="s">
        <v>303</v>
      </c>
      <c r="C158" s="27" t="s">
        <v>304</v>
      </c>
      <c r="D158" s="22"/>
      <c r="E158" s="22"/>
      <c r="F158" s="22"/>
      <c r="G158" s="22"/>
      <c r="H158" s="23"/>
      <c r="I158" s="24">
        <v>2</v>
      </c>
      <c r="J158" s="25" t="s">
        <v>30</v>
      </c>
    </row>
    <row r="159" spans="2:10" x14ac:dyDescent="0.3">
      <c r="B159" s="24" t="s">
        <v>305</v>
      </c>
      <c r="C159" s="27" t="s">
        <v>306</v>
      </c>
      <c r="D159" s="22"/>
      <c r="E159" s="22"/>
      <c r="F159" s="22"/>
      <c r="G159" s="22"/>
      <c r="H159" s="23"/>
      <c r="I159" s="24">
        <v>2</v>
      </c>
      <c r="J159" s="25" t="s">
        <v>30</v>
      </c>
    </row>
    <row r="160" spans="2:10" x14ac:dyDescent="0.3">
      <c r="B160" s="24" t="s">
        <v>307</v>
      </c>
      <c r="C160" s="27" t="s">
        <v>308</v>
      </c>
      <c r="D160" s="22"/>
      <c r="E160" s="22"/>
      <c r="F160" s="22"/>
      <c r="G160" s="22"/>
      <c r="H160" s="23"/>
      <c r="I160" s="24">
        <v>2</v>
      </c>
      <c r="J160" s="25" t="s">
        <v>30</v>
      </c>
    </row>
    <row r="161" spans="2:10" x14ac:dyDescent="0.3">
      <c r="B161" s="67" t="s">
        <v>309</v>
      </c>
      <c r="C161" s="61" t="s">
        <v>310</v>
      </c>
      <c r="D161" s="22"/>
      <c r="E161" s="22"/>
      <c r="F161" s="22"/>
      <c r="G161" s="22"/>
      <c r="H161" s="23"/>
      <c r="I161" s="24"/>
      <c r="J161" s="25"/>
    </row>
    <row r="162" spans="2:10" x14ac:dyDescent="0.3">
      <c r="B162" s="24" t="s">
        <v>311</v>
      </c>
      <c r="C162" s="27" t="s">
        <v>312</v>
      </c>
      <c r="D162" s="22"/>
      <c r="E162" s="22"/>
      <c r="F162" s="22"/>
      <c r="G162" s="22"/>
      <c r="H162" s="23"/>
      <c r="I162" s="24">
        <v>2</v>
      </c>
      <c r="J162" s="25" t="s">
        <v>30</v>
      </c>
    </row>
    <row r="163" spans="2:10" x14ac:dyDescent="0.3">
      <c r="B163" s="24" t="s">
        <v>313</v>
      </c>
      <c r="C163" s="27" t="s">
        <v>314</v>
      </c>
      <c r="D163" s="22"/>
      <c r="E163" s="22"/>
      <c r="F163" s="22"/>
      <c r="G163" s="22"/>
      <c r="H163" s="23"/>
      <c r="I163" s="24">
        <v>4</v>
      </c>
      <c r="J163" s="25" t="s">
        <v>30</v>
      </c>
    </row>
    <row r="164" spans="2:10" x14ac:dyDescent="0.3">
      <c r="B164" s="24" t="s">
        <v>315</v>
      </c>
      <c r="C164" s="27" t="s">
        <v>316</v>
      </c>
      <c r="D164" s="22"/>
      <c r="E164" s="22"/>
      <c r="F164" s="22"/>
      <c r="G164" s="22"/>
      <c r="H164" s="23"/>
      <c r="I164" s="24">
        <v>2</v>
      </c>
      <c r="J164" s="25" t="s">
        <v>30</v>
      </c>
    </row>
    <row r="165" spans="2:10" x14ac:dyDescent="0.3">
      <c r="B165" s="24" t="s">
        <v>317</v>
      </c>
      <c r="C165" s="27" t="s">
        <v>318</v>
      </c>
      <c r="D165" s="22"/>
      <c r="E165" s="22"/>
      <c r="F165" s="22"/>
      <c r="G165" s="22"/>
      <c r="H165" s="23"/>
      <c r="I165" s="24">
        <v>2</v>
      </c>
      <c r="J165" s="25" t="s">
        <v>30</v>
      </c>
    </row>
    <row r="166" spans="2:10" x14ac:dyDescent="0.3">
      <c r="B166" s="67" t="s">
        <v>319</v>
      </c>
      <c r="C166" s="61" t="s">
        <v>320</v>
      </c>
      <c r="D166" s="22"/>
      <c r="E166" s="22"/>
      <c r="F166" s="22"/>
      <c r="G166" s="22"/>
      <c r="H166" s="23"/>
      <c r="I166" s="24"/>
      <c r="J166" s="25"/>
    </row>
    <row r="167" spans="2:10" x14ac:dyDescent="0.3">
      <c r="B167" s="24" t="s">
        <v>321</v>
      </c>
      <c r="C167" s="27" t="s">
        <v>322</v>
      </c>
      <c r="D167" s="22"/>
      <c r="E167" s="22"/>
      <c r="F167" s="22"/>
      <c r="G167" s="22"/>
      <c r="H167" s="23"/>
      <c r="I167" s="24">
        <v>2</v>
      </c>
      <c r="J167" s="25" t="s">
        <v>30</v>
      </c>
    </row>
    <row r="168" spans="2:10" x14ac:dyDescent="0.3">
      <c r="B168" s="67" t="s">
        <v>323</v>
      </c>
      <c r="C168" s="61" t="s">
        <v>324</v>
      </c>
      <c r="D168" s="22"/>
      <c r="E168" s="22"/>
      <c r="F168" s="22"/>
      <c r="G168" s="22"/>
      <c r="H168" s="23"/>
      <c r="I168" s="24"/>
      <c r="J168" s="25"/>
    </row>
    <row r="169" spans="2:10" x14ac:dyDescent="0.3">
      <c r="B169" s="24" t="s">
        <v>325</v>
      </c>
      <c r="C169" s="27" t="s">
        <v>326</v>
      </c>
      <c r="D169" s="22"/>
      <c r="E169" s="22"/>
      <c r="F169" s="22"/>
      <c r="G169" s="22"/>
      <c r="H169" s="23"/>
      <c r="I169" s="24">
        <v>1</v>
      </c>
      <c r="J169" s="25" t="s">
        <v>327</v>
      </c>
    </row>
    <row r="170" spans="2:10" x14ac:dyDescent="0.3">
      <c r="B170" s="31" t="s">
        <v>328</v>
      </c>
      <c r="C170" s="32" t="s">
        <v>329</v>
      </c>
      <c r="D170" s="33"/>
      <c r="E170" s="33"/>
      <c r="F170" s="33"/>
      <c r="G170" s="33"/>
      <c r="H170" s="34"/>
      <c r="I170" s="31">
        <v>1</v>
      </c>
      <c r="J170" s="35" t="s">
        <v>327</v>
      </c>
    </row>
  </sheetData>
  <mergeCells count="8">
    <mergeCell ref="B10:J10"/>
    <mergeCell ref="H11:I11"/>
    <mergeCell ref="B8:J8"/>
    <mergeCell ref="C1:H1"/>
    <mergeCell ref="C2:H2"/>
    <mergeCell ref="C3:H3"/>
    <mergeCell ref="C4:H4"/>
    <mergeCell ref="B6:J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0E0B-A5FB-4FE6-BC65-E71819BD64D3}">
  <sheetPr>
    <tabColor theme="4" tint="0.59999389629810485"/>
  </sheetPr>
  <dimension ref="A1:D53"/>
  <sheetViews>
    <sheetView view="pageBreakPreview" topLeftCell="A13" zoomScaleNormal="100" zoomScaleSheetLayoutView="100" workbookViewId="0">
      <selection activeCell="B58" sqref="B58"/>
    </sheetView>
  </sheetViews>
  <sheetFormatPr baseColWidth="10" defaultRowHeight="14.4" x14ac:dyDescent="0.3"/>
  <cols>
    <col min="2" max="2" width="68.109375" customWidth="1"/>
    <col min="4" max="4" width="24.6640625" customWidth="1"/>
  </cols>
  <sheetData>
    <row r="1" spans="1:4" x14ac:dyDescent="0.3">
      <c r="A1" s="1"/>
      <c r="B1" s="142" t="s">
        <v>0</v>
      </c>
      <c r="C1" s="142"/>
      <c r="D1" s="124"/>
    </row>
    <row r="2" spans="1:4" x14ac:dyDescent="0.3">
      <c r="A2" s="1"/>
      <c r="B2" s="142" t="s">
        <v>1</v>
      </c>
      <c r="C2" s="142"/>
      <c r="D2" s="124"/>
    </row>
    <row r="3" spans="1:4" x14ac:dyDescent="0.3">
      <c r="A3" s="1"/>
      <c r="B3" s="142" t="s">
        <v>2</v>
      </c>
      <c r="C3" s="142"/>
      <c r="D3" s="124"/>
    </row>
    <row r="4" spans="1:4" x14ac:dyDescent="0.3">
      <c r="A4" s="1"/>
      <c r="B4" s="143" t="s">
        <v>486</v>
      </c>
      <c r="C4" s="143"/>
      <c r="D4" s="125"/>
    </row>
    <row r="5" spans="1:4" x14ac:dyDescent="0.3">
      <c r="A5" s="1"/>
      <c r="B5" s="102"/>
      <c r="C5" s="102"/>
      <c r="D5" s="102"/>
    </row>
    <row r="6" spans="1:4" x14ac:dyDescent="0.3">
      <c r="A6" s="158" t="s">
        <v>4</v>
      </c>
      <c r="B6" s="159"/>
      <c r="C6" s="159"/>
      <c r="D6" s="160"/>
    </row>
    <row r="7" spans="1:4" ht="15" thickBot="1" x14ac:dyDescent="0.35">
      <c r="A7" s="155" t="s">
        <v>488</v>
      </c>
      <c r="B7" s="156"/>
      <c r="C7" s="156"/>
      <c r="D7" s="157"/>
    </row>
    <row r="8" spans="1:4" ht="26.4" customHeight="1" x14ac:dyDescent="0.3">
      <c r="A8" s="147" t="s">
        <v>6</v>
      </c>
      <c r="B8" s="148"/>
      <c r="C8" s="148"/>
      <c r="D8" s="149"/>
    </row>
    <row r="9" spans="1:4" x14ac:dyDescent="0.3">
      <c r="A9" s="18" t="s">
        <v>7</v>
      </c>
      <c r="B9" s="126" t="s">
        <v>8</v>
      </c>
      <c r="C9" s="127" t="s">
        <v>9</v>
      </c>
      <c r="D9" s="128">
        <v>44608</v>
      </c>
    </row>
    <row r="10" spans="1:4" ht="15" thickBot="1" x14ac:dyDescent="0.35">
      <c r="A10" s="18" t="s">
        <v>484</v>
      </c>
      <c r="B10" s="126" t="s">
        <v>485</v>
      </c>
      <c r="C10" s="129" t="s">
        <v>522</v>
      </c>
      <c r="D10" s="130" t="s">
        <v>487</v>
      </c>
    </row>
    <row r="11" spans="1:4" ht="14.4" customHeight="1" x14ac:dyDescent="0.3">
      <c r="A11" s="150" t="s">
        <v>20</v>
      </c>
      <c r="B11" s="150" t="s">
        <v>433</v>
      </c>
      <c r="C11" s="150" t="s">
        <v>434</v>
      </c>
      <c r="D11" s="153" t="s">
        <v>489</v>
      </c>
    </row>
    <row r="12" spans="1:4" ht="19.8" customHeight="1" thickBot="1" x14ac:dyDescent="0.35">
      <c r="A12" s="151"/>
      <c r="B12" s="151"/>
      <c r="C12" s="151"/>
      <c r="D12" s="154"/>
    </row>
    <row r="13" spans="1:4" ht="14.4" customHeight="1" x14ac:dyDescent="0.3">
      <c r="A13" s="151"/>
      <c r="B13" s="151"/>
      <c r="C13" s="151"/>
      <c r="D13" s="153" t="s">
        <v>435</v>
      </c>
    </row>
    <row r="14" spans="1:4" ht="15" thickBot="1" x14ac:dyDescent="0.35">
      <c r="A14" s="152"/>
      <c r="B14" s="152"/>
      <c r="C14" s="152"/>
      <c r="D14" s="154"/>
    </row>
    <row r="15" spans="1:4" x14ac:dyDescent="0.3">
      <c r="A15" s="106" t="s">
        <v>436</v>
      </c>
      <c r="B15" s="107" t="s">
        <v>330</v>
      </c>
      <c r="C15" s="108"/>
      <c r="D15" s="109"/>
    </row>
    <row r="16" spans="1:4" x14ac:dyDescent="0.3">
      <c r="A16" s="110" t="s">
        <v>24</v>
      </c>
      <c r="B16" s="111" t="s">
        <v>437</v>
      </c>
      <c r="C16" s="112"/>
      <c r="D16" s="113"/>
    </row>
    <row r="17" spans="1:4" x14ac:dyDescent="0.3">
      <c r="A17" s="114" t="s">
        <v>26</v>
      </c>
      <c r="B17" s="115" t="s">
        <v>438</v>
      </c>
      <c r="C17" s="116"/>
      <c r="D17" s="113"/>
    </row>
    <row r="18" spans="1:4" x14ac:dyDescent="0.3">
      <c r="A18" s="117" t="s">
        <v>28</v>
      </c>
      <c r="B18" s="118" t="s">
        <v>439</v>
      </c>
      <c r="C18" s="119" t="s">
        <v>30</v>
      </c>
      <c r="D18" s="120">
        <v>15</v>
      </c>
    </row>
    <row r="19" spans="1:4" x14ac:dyDescent="0.3">
      <c r="A19" s="117" t="s">
        <v>31</v>
      </c>
      <c r="B19" s="118" t="s">
        <v>440</v>
      </c>
      <c r="C19" s="119" t="s">
        <v>30</v>
      </c>
      <c r="D19" s="120">
        <v>3</v>
      </c>
    </row>
    <row r="20" spans="1:4" x14ac:dyDescent="0.3">
      <c r="A20" s="114" t="s">
        <v>43</v>
      </c>
      <c r="B20" s="121" t="s">
        <v>441</v>
      </c>
      <c r="C20" s="116"/>
      <c r="D20" s="122"/>
    </row>
    <row r="21" spans="1:4" x14ac:dyDescent="0.3">
      <c r="A21" s="117" t="s">
        <v>45</v>
      </c>
      <c r="B21" s="118" t="s">
        <v>442</v>
      </c>
      <c r="C21" s="119" t="s">
        <v>30</v>
      </c>
      <c r="D21" s="120">
        <v>15</v>
      </c>
    </row>
    <row r="22" spans="1:4" x14ac:dyDescent="0.3">
      <c r="A22" s="117" t="s">
        <v>47</v>
      </c>
      <c r="B22" s="118" t="s">
        <v>443</v>
      </c>
      <c r="C22" s="119" t="s">
        <v>30</v>
      </c>
      <c r="D22" s="120">
        <v>17</v>
      </c>
    </row>
    <row r="23" spans="1:4" x14ac:dyDescent="0.3">
      <c r="A23" s="117" t="s">
        <v>49</v>
      </c>
      <c r="B23" s="118" t="s">
        <v>444</v>
      </c>
      <c r="C23" s="119" t="s">
        <v>30</v>
      </c>
      <c r="D23" s="120">
        <v>15</v>
      </c>
    </row>
    <row r="24" spans="1:4" x14ac:dyDescent="0.3">
      <c r="A24" s="117" t="s">
        <v>51</v>
      </c>
      <c r="B24" s="118" t="s">
        <v>445</v>
      </c>
      <c r="C24" s="119" t="s">
        <v>30</v>
      </c>
      <c r="D24" s="120">
        <v>13</v>
      </c>
    </row>
    <row r="25" spans="1:4" x14ac:dyDescent="0.3">
      <c r="A25" s="117" t="s">
        <v>53</v>
      </c>
      <c r="B25" s="118" t="s">
        <v>446</v>
      </c>
      <c r="C25" s="119" t="s">
        <v>30</v>
      </c>
      <c r="D25" s="120">
        <v>2</v>
      </c>
    </row>
    <row r="26" spans="1:4" x14ac:dyDescent="0.3">
      <c r="A26" s="117" t="s">
        <v>55</v>
      </c>
      <c r="B26" s="118" t="s">
        <v>447</v>
      </c>
      <c r="C26" s="119" t="s">
        <v>30</v>
      </c>
      <c r="D26" s="120">
        <v>1</v>
      </c>
    </row>
    <row r="27" spans="1:4" x14ac:dyDescent="0.3">
      <c r="A27" s="117" t="s">
        <v>57</v>
      </c>
      <c r="B27" s="118" t="s">
        <v>448</v>
      </c>
      <c r="C27" s="119" t="s">
        <v>30</v>
      </c>
      <c r="D27" s="120">
        <v>12</v>
      </c>
    </row>
    <row r="28" spans="1:4" x14ac:dyDescent="0.3">
      <c r="A28" s="114" t="s">
        <v>81</v>
      </c>
      <c r="B28" s="115" t="s">
        <v>449</v>
      </c>
      <c r="C28" s="116"/>
      <c r="D28" s="122"/>
    </row>
    <row r="29" spans="1:4" x14ac:dyDescent="0.3">
      <c r="A29" s="117" t="s">
        <v>83</v>
      </c>
      <c r="B29" s="123" t="s">
        <v>450</v>
      </c>
      <c r="C29" s="119" t="s">
        <v>30</v>
      </c>
      <c r="D29" s="120">
        <v>7</v>
      </c>
    </row>
    <row r="30" spans="1:4" x14ac:dyDescent="0.3">
      <c r="A30" s="114" t="s">
        <v>85</v>
      </c>
      <c r="B30" s="115" t="s">
        <v>451</v>
      </c>
      <c r="C30" s="116"/>
      <c r="D30" s="122"/>
    </row>
    <row r="31" spans="1:4" x14ac:dyDescent="0.3">
      <c r="A31" s="117" t="s">
        <v>87</v>
      </c>
      <c r="B31" s="123" t="s">
        <v>452</v>
      </c>
      <c r="C31" s="119" t="s">
        <v>30</v>
      </c>
      <c r="D31" s="120">
        <v>12</v>
      </c>
    </row>
    <row r="32" spans="1:4" x14ac:dyDescent="0.3">
      <c r="A32" s="110" t="s">
        <v>89</v>
      </c>
      <c r="B32" s="111" t="s">
        <v>453</v>
      </c>
      <c r="C32" s="112"/>
      <c r="D32" s="122"/>
    </row>
    <row r="33" spans="1:4" x14ac:dyDescent="0.3">
      <c r="A33" s="114" t="s">
        <v>91</v>
      </c>
      <c r="B33" s="115" t="s">
        <v>454</v>
      </c>
      <c r="C33" s="116"/>
      <c r="D33" s="122"/>
    </row>
    <row r="34" spans="1:4" x14ac:dyDescent="0.3">
      <c r="A34" s="117" t="s">
        <v>93</v>
      </c>
      <c r="B34" s="123" t="s">
        <v>455</v>
      </c>
      <c r="C34" s="119" t="s">
        <v>456</v>
      </c>
      <c r="D34" s="120">
        <v>45</v>
      </c>
    </row>
    <row r="35" spans="1:4" x14ac:dyDescent="0.3">
      <c r="A35" s="114" t="s">
        <v>98</v>
      </c>
      <c r="B35" s="115" t="s">
        <v>457</v>
      </c>
      <c r="C35" s="116"/>
      <c r="D35" s="120"/>
    </row>
    <row r="36" spans="1:4" x14ac:dyDescent="0.3">
      <c r="A36" s="117" t="s">
        <v>100</v>
      </c>
      <c r="B36" s="123" t="s">
        <v>458</v>
      </c>
      <c r="C36" s="119" t="s">
        <v>459</v>
      </c>
      <c r="D36" s="120">
        <v>158.69999999999999</v>
      </c>
    </row>
    <row r="37" spans="1:4" x14ac:dyDescent="0.3">
      <c r="A37" s="117" t="s">
        <v>103</v>
      </c>
      <c r="B37" s="123" t="s">
        <v>460</v>
      </c>
      <c r="C37" s="119" t="s">
        <v>459</v>
      </c>
      <c r="D37" s="120">
        <v>90.929999999999993</v>
      </c>
    </row>
    <row r="38" spans="1:4" x14ac:dyDescent="0.3">
      <c r="A38" s="117" t="s">
        <v>105</v>
      </c>
      <c r="B38" s="123" t="s">
        <v>461</v>
      </c>
      <c r="C38" s="119" t="s">
        <v>459</v>
      </c>
      <c r="D38" s="120">
        <v>110</v>
      </c>
    </row>
    <row r="39" spans="1:4" x14ac:dyDescent="0.3">
      <c r="A39" s="117" t="s">
        <v>107</v>
      </c>
      <c r="B39" s="123" t="s">
        <v>462</v>
      </c>
      <c r="C39" s="119" t="s">
        <v>459</v>
      </c>
      <c r="D39" s="120">
        <v>78.27</v>
      </c>
    </row>
    <row r="40" spans="1:4" x14ac:dyDescent="0.3">
      <c r="A40" s="117" t="s">
        <v>109</v>
      </c>
      <c r="B40" s="123" t="s">
        <v>463</v>
      </c>
      <c r="C40" s="119" t="s">
        <v>459</v>
      </c>
      <c r="D40" s="120">
        <v>76.960000000000008</v>
      </c>
    </row>
    <row r="41" spans="1:4" x14ac:dyDescent="0.3">
      <c r="A41" s="114" t="s">
        <v>113</v>
      </c>
      <c r="B41" s="115" t="s">
        <v>464</v>
      </c>
      <c r="C41" s="116"/>
      <c r="D41" s="120"/>
    </row>
    <row r="42" spans="1:4" x14ac:dyDescent="0.3">
      <c r="A42" s="117" t="s">
        <v>115</v>
      </c>
      <c r="B42" s="123" t="s">
        <v>465</v>
      </c>
      <c r="C42" s="119" t="s">
        <v>30</v>
      </c>
      <c r="D42" s="120">
        <v>114</v>
      </c>
    </row>
    <row r="43" spans="1:4" x14ac:dyDescent="0.3">
      <c r="A43" s="117" t="s">
        <v>466</v>
      </c>
      <c r="B43" s="123" t="s">
        <v>467</v>
      </c>
      <c r="C43" s="119" t="s">
        <v>30</v>
      </c>
      <c r="D43" s="120">
        <v>21</v>
      </c>
    </row>
    <row r="44" spans="1:4" x14ac:dyDescent="0.3">
      <c r="A44" s="117" t="s">
        <v>468</v>
      </c>
      <c r="B44" s="123" t="s">
        <v>469</v>
      </c>
      <c r="C44" s="119" t="s">
        <v>30</v>
      </c>
      <c r="D44" s="120">
        <v>34</v>
      </c>
    </row>
    <row r="45" spans="1:4" x14ac:dyDescent="0.3">
      <c r="A45" s="117" t="s">
        <v>470</v>
      </c>
      <c r="B45" s="123" t="s">
        <v>471</v>
      </c>
      <c r="C45" s="119" t="s">
        <v>30</v>
      </c>
      <c r="D45" s="120">
        <v>6</v>
      </c>
    </row>
    <row r="46" spans="1:4" x14ac:dyDescent="0.3">
      <c r="A46" s="117" t="s">
        <v>472</v>
      </c>
      <c r="B46" s="123" t="s">
        <v>473</v>
      </c>
      <c r="C46" s="119" t="s">
        <v>30</v>
      </c>
      <c r="D46" s="120">
        <v>11</v>
      </c>
    </row>
    <row r="47" spans="1:4" x14ac:dyDescent="0.3">
      <c r="A47" s="117" t="s">
        <v>474</v>
      </c>
      <c r="B47" s="123" t="s">
        <v>475</v>
      </c>
      <c r="C47" s="119" t="s">
        <v>30</v>
      </c>
      <c r="D47" s="120">
        <v>12</v>
      </c>
    </row>
    <row r="48" spans="1:4" x14ac:dyDescent="0.3">
      <c r="A48" s="117" t="s">
        <v>476</v>
      </c>
      <c r="B48" s="123" t="s">
        <v>477</v>
      </c>
      <c r="C48" s="119" t="s">
        <v>30</v>
      </c>
      <c r="D48" s="120">
        <v>18</v>
      </c>
    </row>
    <row r="49" spans="1:4" x14ac:dyDescent="0.3">
      <c r="A49" s="117" t="s">
        <v>478</v>
      </c>
      <c r="B49" s="123" t="s">
        <v>479</v>
      </c>
      <c r="C49" s="119" t="s">
        <v>30</v>
      </c>
      <c r="D49" s="120">
        <v>7</v>
      </c>
    </row>
    <row r="50" spans="1:4" x14ac:dyDescent="0.3">
      <c r="A50" s="114" t="s">
        <v>117</v>
      </c>
      <c r="B50" s="115" t="s">
        <v>480</v>
      </c>
      <c r="C50" s="119"/>
      <c r="D50" s="120"/>
    </row>
    <row r="51" spans="1:4" x14ac:dyDescent="0.3">
      <c r="A51" s="117" t="s">
        <v>119</v>
      </c>
      <c r="B51" s="123" t="s">
        <v>481</v>
      </c>
      <c r="C51" s="119" t="s">
        <v>482</v>
      </c>
      <c r="D51" s="120">
        <v>4</v>
      </c>
    </row>
    <row r="52" spans="1:4" x14ac:dyDescent="0.3">
      <c r="A52" s="117" t="s">
        <v>121</v>
      </c>
      <c r="B52" s="123" t="s">
        <v>483</v>
      </c>
      <c r="C52" s="119" t="s">
        <v>482</v>
      </c>
      <c r="D52" s="120">
        <v>2</v>
      </c>
    </row>
    <row r="53" spans="1:4" x14ac:dyDescent="0.3">
      <c r="A53" s="105"/>
      <c r="B53" s="105"/>
      <c r="C53" s="105"/>
      <c r="D53" s="105"/>
    </row>
  </sheetData>
  <mergeCells count="12">
    <mergeCell ref="A7:D7"/>
    <mergeCell ref="B1:C1"/>
    <mergeCell ref="B2:C2"/>
    <mergeCell ref="B3:C3"/>
    <mergeCell ref="B4:C4"/>
    <mergeCell ref="A6:D6"/>
    <mergeCell ref="A8:D8"/>
    <mergeCell ref="A11:A14"/>
    <mergeCell ref="B11:B14"/>
    <mergeCell ref="C11:C14"/>
    <mergeCell ref="D11:D12"/>
    <mergeCell ref="D13:D14"/>
  </mergeCells>
  <pageMargins left="0.70866141732283472" right="0.70866141732283472" top="0.74803149606299213" bottom="0.74803149606299213" header="0.31496062992125984" footer="0.31496062992125984"/>
  <pageSetup paperSize="9" scale="75" orientation="portrait" blackAndWhite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C1DC-9AF7-4AB1-8B0B-47CB8122E790}">
  <sheetPr>
    <tabColor theme="5" tint="0.39997558519241921"/>
  </sheetPr>
  <dimension ref="B1:AH36"/>
  <sheetViews>
    <sheetView view="pageBreakPreview" topLeftCell="C10" zoomScale="95" zoomScaleNormal="100" zoomScaleSheetLayoutView="95" workbookViewId="0">
      <selection activeCell="J16" sqref="J16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48.6640625" style="1" customWidth="1"/>
    <col min="4" max="4" width="11.44140625" style="1"/>
    <col min="5" max="5" width="8" style="1" customWidth="1"/>
    <col min="6" max="6" width="11.44140625" style="1" hidden="1" customWidth="1"/>
    <col min="7" max="7" width="20.44140625" style="1" hidden="1" customWidth="1"/>
    <col min="8" max="8" width="11.44140625" style="1" customWidth="1"/>
    <col min="9" max="9" width="12" style="1" bestFit="1" customWidth="1"/>
    <col min="10" max="10" width="16.6640625" style="1" customWidth="1"/>
    <col min="11" max="11" width="15.109375" style="1" bestFit="1" customWidth="1"/>
    <col min="12" max="12" width="8.88671875" style="1" customWidth="1"/>
    <col min="27" max="29" width="11.44140625" customWidth="1"/>
    <col min="30" max="30" width="16.5546875" bestFit="1" customWidth="1"/>
  </cols>
  <sheetData>
    <row r="1" spans="2:20" x14ac:dyDescent="0.3">
      <c r="C1" s="142" t="s">
        <v>0</v>
      </c>
      <c r="D1" s="142"/>
      <c r="E1" s="142"/>
      <c r="F1" s="142"/>
      <c r="G1" s="142"/>
      <c r="H1" s="142"/>
      <c r="I1" s="76"/>
    </row>
    <row r="2" spans="2:20" x14ac:dyDescent="0.3">
      <c r="C2" s="142" t="s">
        <v>1</v>
      </c>
      <c r="D2" s="142"/>
      <c r="E2" s="142"/>
      <c r="F2" s="142"/>
      <c r="G2" s="142"/>
      <c r="H2" s="142"/>
      <c r="I2" s="76"/>
    </row>
    <row r="3" spans="2:20" x14ac:dyDescent="0.3">
      <c r="C3" s="142" t="s">
        <v>2</v>
      </c>
      <c r="D3" s="142"/>
      <c r="E3" s="142"/>
      <c r="F3" s="142"/>
      <c r="G3" s="142"/>
      <c r="H3" s="142"/>
      <c r="I3" s="76"/>
    </row>
    <row r="4" spans="2:20" x14ac:dyDescent="0.3">
      <c r="C4" s="143" t="s">
        <v>486</v>
      </c>
      <c r="D4" s="143"/>
      <c r="E4" s="143"/>
      <c r="F4" s="143"/>
      <c r="G4" s="143"/>
      <c r="H4" s="143"/>
      <c r="I4" s="51"/>
    </row>
    <row r="5" spans="2:20" x14ac:dyDescent="0.3">
      <c r="C5" s="51"/>
      <c r="D5" s="51"/>
      <c r="E5" s="51"/>
      <c r="F5" s="51"/>
      <c r="G5" s="51"/>
      <c r="H5" s="51"/>
      <c r="I5" s="51"/>
    </row>
    <row r="6" spans="2:20" x14ac:dyDescent="0.3">
      <c r="B6" s="158" t="s">
        <v>4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20" ht="15" thickBot="1" x14ac:dyDescent="0.35">
      <c r="B7" s="164" t="s">
        <v>333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2:20" ht="31.5" customHeight="1" x14ac:dyDescent="0.3">
      <c r="B8" s="161" t="s">
        <v>6</v>
      </c>
      <c r="C8" s="162"/>
      <c r="D8" s="162"/>
      <c r="E8" s="162"/>
      <c r="F8" s="162"/>
      <c r="G8" s="162"/>
      <c r="H8" s="162"/>
      <c r="I8" s="162"/>
      <c r="J8" s="162"/>
      <c r="K8" s="162"/>
      <c r="L8" s="163"/>
    </row>
    <row r="9" spans="2:20" x14ac:dyDescent="0.3">
      <c r="B9" s="2" t="s">
        <v>7</v>
      </c>
      <c r="C9" s="3" t="s">
        <v>8</v>
      </c>
      <c r="D9" s="3"/>
      <c r="E9" s="4"/>
      <c r="F9" s="5"/>
      <c r="G9" s="6" t="s">
        <v>9</v>
      </c>
      <c r="H9" s="140">
        <v>44608</v>
      </c>
      <c r="I9" s="140"/>
      <c r="J9" s="140"/>
      <c r="K9" s="75"/>
      <c r="L9" s="7"/>
    </row>
    <row r="10" spans="2:20" x14ac:dyDescent="0.3">
      <c r="B10" s="2" t="s">
        <v>484</v>
      </c>
      <c r="C10" s="3" t="s">
        <v>485</v>
      </c>
      <c r="F10" s="3"/>
      <c r="G10" s="8" t="s">
        <v>12</v>
      </c>
      <c r="H10" s="4"/>
      <c r="I10" s="4"/>
      <c r="J10" s="9"/>
      <c r="K10" s="9"/>
      <c r="L10" s="10"/>
    </row>
    <row r="11" spans="2:20" x14ac:dyDescent="0.3">
      <c r="B11" s="18"/>
      <c r="C11" s="3"/>
      <c r="F11" s="3"/>
      <c r="G11" s="8"/>
      <c r="H11" s="4"/>
      <c r="I11" s="4"/>
      <c r="J11" s="9"/>
      <c r="K11" s="9"/>
      <c r="L11" s="19"/>
    </row>
    <row r="12" spans="2:20" ht="38.25" customHeight="1" x14ac:dyDescent="0.3">
      <c r="B12" s="45" t="s">
        <v>20</v>
      </c>
      <c r="C12" s="46" t="s">
        <v>21</v>
      </c>
      <c r="D12" s="47"/>
      <c r="E12" s="47"/>
      <c r="F12" s="47"/>
      <c r="G12" s="47"/>
      <c r="H12" s="48"/>
      <c r="I12" s="97" t="s">
        <v>334</v>
      </c>
      <c r="J12" s="96" t="s">
        <v>335</v>
      </c>
      <c r="K12" s="96" t="s">
        <v>336</v>
      </c>
      <c r="L12" s="49" t="s">
        <v>23</v>
      </c>
      <c r="M12" t="s">
        <v>337</v>
      </c>
    </row>
    <row r="13" spans="2:20" x14ac:dyDescent="0.3">
      <c r="B13" s="68">
        <v>4</v>
      </c>
      <c r="C13" s="69" t="s">
        <v>330</v>
      </c>
      <c r="D13" s="22"/>
      <c r="E13" s="22"/>
      <c r="F13" s="22"/>
      <c r="G13" s="22"/>
      <c r="H13" s="23"/>
      <c r="I13" s="23"/>
      <c r="J13" s="24"/>
      <c r="K13" s="24"/>
      <c r="L13" s="25"/>
    </row>
    <row r="14" spans="2:20" x14ac:dyDescent="0.3">
      <c r="B14" s="68">
        <f>+MET_MM!B13</f>
        <v>4.03</v>
      </c>
      <c r="C14" s="69" t="s">
        <v>182</v>
      </c>
      <c r="D14" s="22"/>
      <c r="E14" s="22"/>
      <c r="F14" s="22"/>
      <c r="G14" s="22"/>
      <c r="H14" s="23"/>
      <c r="I14" s="23"/>
      <c r="J14" s="24"/>
      <c r="K14" s="24"/>
      <c r="L14" s="25"/>
    </row>
    <row r="15" spans="2:20" x14ac:dyDescent="0.3">
      <c r="B15" s="70" t="str">
        <f>+MET_MM!B14</f>
        <v>04.03.01</v>
      </c>
      <c r="C15" s="71" t="s">
        <v>184</v>
      </c>
      <c r="D15" s="22"/>
      <c r="E15" s="22"/>
      <c r="F15" s="22"/>
      <c r="G15" s="22"/>
      <c r="H15" s="23"/>
      <c r="I15" s="23"/>
      <c r="J15" s="24"/>
      <c r="K15" s="24"/>
      <c r="L15" s="25"/>
      <c r="S15">
        <v>14.67</v>
      </c>
      <c r="T15">
        <v>40</v>
      </c>
    </row>
    <row r="16" spans="2:20" x14ac:dyDescent="0.3">
      <c r="B16" s="24" t="str">
        <f>+MET_MM!B15</f>
        <v>04.03.01.01</v>
      </c>
      <c r="C16" s="27" t="s">
        <v>331</v>
      </c>
      <c r="D16" s="22"/>
      <c r="E16" s="22"/>
      <c r="F16" s="22"/>
      <c r="G16" s="22"/>
      <c r="H16" s="23"/>
      <c r="I16" s="23">
        <v>28.099999999999998</v>
      </c>
      <c r="J16" s="24">
        <f ca="1">+MET_MM!I15</f>
        <v>80.100000000000009</v>
      </c>
      <c r="K16" s="24">
        <f ca="1">+J16-I16</f>
        <v>52.000000000000014</v>
      </c>
      <c r="L16" s="25" t="s">
        <v>102</v>
      </c>
      <c r="M16">
        <v>28.099999999999998</v>
      </c>
      <c r="N16" s="50">
        <f ca="1">+J16-M16</f>
        <v>52.000000000000014</v>
      </c>
      <c r="O16">
        <v>28.1</v>
      </c>
      <c r="P16">
        <v>0</v>
      </c>
      <c r="T16">
        <v>50</v>
      </c>
    </row>
    <row r="17" spans="2:34" x14ac:dyDescent="0.3">
      <c r="B17" s="24" t="str">
        <f>+MET_MM!B16</f>
        <v>04.03.01.02</v>
      </c>
      <c r="C17" s="27" t="s">
        <v>188</v>
      </c>
      <c r="D17" s="22"/>
      <c r="E17" s="22"/>
      <c r="F17" s="22"/>
      <c r="G17" s="22"/>
      <c r="H17" s="23"/>
      <c r="I17" s="23">
        <v>416.9</v>
      </c>
      <c r="J17" s="24">
        <f ca="1">+MET_MM!I16</f>
        <v>552.29999999999995</v>
      </c>
      <c r="K17" s="24">
        <f t="shared" ref="K17:K29" ca="1" si="0">+J17-I17</f>
        <v>135.39999999999998</v>
      </c>
      <c r="L17" s="25" t="s">
        <v>102</v>
      </c>
      <c r="M17">
        <v>416.9</v>
      </c>
      <c r="N17" s="50">
        <f ca="1">+J17-M17</f>
        <v>135.39999999999998</v>
      </c>
      <c r="O17">
        <v>342.6</v>
      </c>
      <c r="P17">
        <v>74.299999999999955</v>
      </c>
      <c r="S17">
        <v>25.67</v>
      </c>
      <c r="T17">
        <v>70</v>
      </c>
    </row>
    <row r="18" spans="2:34" x14ac:dyDescent="0.3">
      <c r="B18" s="24" t="str">
        <f>+MET_MM!B17</f>
        <v>04.03.01.03</v>
      </c>
      <c r="C18" s="27" t="s">
        <v>190</v>
      </c>
      <c r="D18" s="22"/>
      <c r="E18" s="22"/>
      <c r="F18" s="22"/>
      <c r="G18" s="22"/>
      <c r="H18" s="23"/>
      <c r="I18" s="23">
        <v>103.6</v>
      </c>
      <c r="J18" s="24">
        <f ca="1">+MET_MM!I17</f>
        <v>137.25</v>
      </c>
      <c r="K18" s="24">
        <f t="shared" ca="1" si="0"/>
        <v>33.650000000000006</v>
      </c>
      <c r="L18" s="25" t="s">
        <v>102</v>
      </c>
      <c r="M18">
        <v>103.6</v>
      </c>
      <c r="N18" s="50">
        <f ca="1">+J18-M18</f>
        <v>33.650000000000006</v>
      </c>
      <c r="O18">
        <v>0</v>
      </c>
      <c r="P18">
        <v>103.6</v>
      </c>
    </row>
    <row r="19" spans="2:34" x14ac:dyDescent="0.3">
      <c r="B19" s="24" t="str">
        <f>+MET_MM!B18</f>
        <v>04.03.01.04</v>
      </c>
      <c r="C19" s="27" t="s">
        <v>194</v>
      </c>
      <c r="D19" s="22"/>
      <c r="E19" s="22"/>
      <c r="F19" s="22"/>
      <c r="G19" s="22"/>
      <c r="H19" s="23"/>
      <c r="I19" s="23">
        <v>118</v>
      </c>
      <c r="J19" s="24">
        <f ca="1">+MET_MM!I18</f>
        <v>20</v>
      </c>
      <c r="K19" s="24">
        <f t="shared" ca="1" si="0"/>
        <v>-98</v>
      </c>
      <c r="L19" s="25" t="s">
        <v>102</v>
      </c>
      <c r="M19">
        <v>118</v>
      </c>
      <c r="N19" s="50">
        <f ca="1">+J19-M19</f>
        <v>-98</v>
      </c>
      <c r="O19" s="1">
        <v>79.5</v>
      </c>
      <c r="P19">
        <v>38.5</v>
      </c>
      <c r="S19">
        <f>+(T16-T15)/(T17-T15)*(S17-S15)+S15</f>
        <v>18.336666666666666</v>
      </c>
    </row>
    <row r="20" spans="2:34" x14ac:dyDescent="0.3">
      <c r="B20" s="24" t="str">
        <f>+MET_MM!B19</f>
        <v>04.03.01.05</v>
      </c>
      <c r="C20" s="27" t="s">
        <v>198</v>
      </c>
      <c r="D20" s="22"/>
      <c r="E20" s="22"/>
      <c r="F20" s="22"/>
      <c r="G20" s="22"/>
      <c r="H20" s="23"/>
      <c r="I20" s="23">
        <v>45</v>
      </c>
      <c r="J20" s="24">
        <f ca="1">+MET_MM!I19</f>
        <v>216.45</v>
      </c>
      <c r="K20" s="24">
        <f t="shared" ca="1" si="0"/>
        <v>171.45</v>
      </c>
      <c r="L20" s="25" t="s">
        <v>30</v>
      </c>
      <c r="M20">
        <v>45</v>
      </c>
      <c r="N20" s="50">
        <f ca="1">+J20-M20</f>
        <v>171.45</v>
      </c>
      <c r="O20">
        <v>41</v>
      </c>
      <c r="P20">
        <v>4</v>
      </c>
    </row>
    <row r="21" spans="2:34" x14ac:dyDescent="0.3">
      <c r="B21" s="98"/>
      <c r="H21" s="73"/>
      <c r="J21" s="24"/>
      <c r="K21" s="24"/>
    </row>
    <row r="22" spans="2:34" x14ac:dyDescent="0.3">
      <c r="B22" s="70" t="str">
        <f>+MET_MM!B21</f>
        <v>04.03.02</v>
      </c>
      <c r="C22" s="71" t="s">
        <v>202</v>
      </c>
      <c r="D22" s="22"/>
      <c r="E22" s="22"/>
      <c r="F22" s="22"/>
      <c r="G22" s="22"/>
      <c r="H22" s="23"/>
      <c r="I22" s="23"/>
      <c r="J22" s="24"/>
      <c r="K22" s="24"/>
      <c r="L22" s="25"/>
      <c r="N22" s="50"/>
    </row>
    <row r="23" spans="2:34" x14ac:dyDescent="0.3">
      <c r="B23" s="24" t="str">
        <f>+MET_MM!B22</f>
        <v>04.03.02.03</v>
      </c>
      <c r="C23" s="41" t="s">
        <v>208</v>
      </c>
      <c r="D23" s="22"/>
      <c r="E23" s="22"/>
      <c r="F23" s="22"/>
      <c r="G23" s="22"/>
      <c r="H23" s="23"/>
      <c r="I23" s="23">
        <v>23.4</v>
      </c>
      <c r="J23" s="24">
        <f ca="1">+MET_MM!I22</f>
        <v>43.85</v>
      </c>
      <c r="K23" s="24">
        <f t="shared" ca="1" si="0"/>
        <v>20.450000000000003</v>
      </c>
      <c r="L23" s="25" t="s">
        <v>102</v>
      </c>
      <c r="M23">
        <v>23.4</v>
      </c>
      <c r="N23" s="50">
        <f ca="1">+J23-M23</f>
        <v>20.450000000000003</v>
      </c>
      <c r="O23">
        <v>20</v>
      </c>
      <c r="P23">
        <v>3.3999999999999986</v>
      </c>
    </row>
    <row r="24" spans="2:34" x14ac:dyDescent="0.3">
      <c r="B24" s="24" t="str">
        <f>+MET_MM!B23</f>
        <v>04.03.02.06</v>
      </c>
      <c r="C24" s="27" t="s">
        <v>214</v>
      </c>
      <c r="D24" s="22"/>
      <c r="E24" s="22"/>
      <c r="F24" s="22"/>
      <c r="G24" s="22"/>
      <c r="H24" s="23"/>
      <c r="I24" s="23">
        <v>23.4</v>
      </c>
      <c r="J24" s="24">
        <f ca="1">+MET_MM!I23</f>
        <v>83.9</v>
      </c>
      <c r="K24" s="24">
        <f t="shared" ca="1" si="0"/>
        <v>60.500000000000007</v>
      </c>
      <c r="L24" s="25" t="s">
        <v>102</v>
      </c>
      <c r="M24">
        <v>23.4</v>
      </c>
      <c r="N24" s="50">
        <f ca="1">+J24-M24</f>
        <v>60.500000000000007</v>
      </c>
      <c r="O24">
        <v>0</v>
      </c>
      <c r="P24">
        <v>23.4</v>
      </c>
      <c r="W24" t="s">
        <v>338</v>
      </c>
      <c r="X24" t="s">
        <v>339</v>
      </c>
      <c r="Y24" t="s">
        <v>340</v>
      </c>
    </row>
    <row r="25" spans="2:34" x14ac:dyDescent="0.3">
      <c r="B25" s="24" t="str">
        <f>+MET_MM!B24</f>
        <v>04.03.02.11</v>
      </c>
      <c r="C25" s="27" t="s">
        <v>224</v>
      </c>
      <c r="D25" s="22"/>
      <c r="E25" s="22"/>
      <c r="F25" s="22"/>
      <c r="G25" s="22"/>
      <c r="H25" s="23"/>
      <c r="I25" s="23">
        <v>14.5</v>
      </c>
      <c r="J25" s="24">
        <f ca="1">+MET_MM!I24</f>
        <v>24.15</v>
      </c>
      <c r="K25" s="24">
        <f t="shared" ca="1" si="0"/>
        <v>9.6499999999999986</v>
      </c>
      <c r="L25" s="25" t="s">
        <v>102</v>
      </c>
      <c r="M25">
        <v>14.5</v>
      </c>
      <c r="N25" s="50">
        <f ca="1">+J25-M25</f>
        <v>9.6499999999999986</v>
      </c>
      <c r="O25">
        <v>0</v>
      </c>
      <c r="P25">
        <v>14.5</v>
      </c>
      <c r="Q25" s="50"/>
      <c r="S25" s="50">
        <f ca="1">+J25</f>
        <v>24.15</v>
      </c>
      <c r="T25">
        <v>12</v>
      </c>
      <c r="U25" t="e">
        <f ca="1">+S25*T25*#REF!</f>
        <v>#REF!</v>
      </c>
    </row>
    <row r="26" spans="2:34" x14ac:dyDescent="0.3">
      <c r="B26" s="83"/>
      <c r="C26" s="84"/>
      <c r="D26" s="22"/>
      <c r="E26" s="22"/>
      <c r="F26" s="22"/>
      <c r="G26" s="22"/>
      <c r="H26" s="23"/>
      <c r="I26" s="23"/>
      <c r="J26" s="24"/>
      <c r="K26" s="24"/>
      <c r="L26" s="25"/>
      <c r="N26" s="50"/>
    </row>
    <row r="27" spans="2:34" x14ac:dyDescent="0.3">
      <c r="B27" s="70" t="str">
        <f>+MET_MM!B26</f>
        <v>04.03.03</v>
      </c>
      <c r="C27" s="71" t="s">
        <v>234</v>
      </c>
      <c r="D27" s="22"/>
      <c r="E27" s="22"/>
      <c r="F27" s="22"/>
      <c r="G27" s="22"/>
      <c r="H27" s="23"/>
      <c r="I27" s="23"/>
      <c r="J27" s="24"/>
      <c r="K27" s="24"/>
      <c r="L27" s="25"/>
      <c r="N27" s="50"/>
      <c r="AB27">
        <v>2.36</v>
      </c>
      <c r="AC27">
        <v>2.1</v>
      </c>
    </row>
    <row r="28" spans="2:34" x14ac:dyDescent="0.3">
      <c r="B28" s="24" t="str">
        <f>+MET_MM!B27</f>
        <v>04.03.03.02</v>
      </c>
      <c r="C28" s="27" t="s">
        <v>238</v>
      </c>
      <c r="D28" s="22"/>
      <c r="E28" s="22"/>
      <c r="F28" s="22"/>
      <c r="G28" s="22"/>
      <c r="H28" s="23"/>
      <c r="I28" s="23">
        <v>54</v>
      </c>
      <c r="J28" s="24">
        <f ca="1">+MET_MM!I27</f>
        <v>288</v>
      </c>
      <c r="K28" s="24">
        <f t="shared" ca="1" si="0"/>
        <v>234</v>
      </c>
      <c r="L28" s="25" t="s">
        <v>30</v>
      </c>
      <c r="M28">
        <v>54</v>
      </c>
      <c r="N28" s="50">
        <f ca="1">+J28-M28</f>
        <v>234</v>
      </c>
      <c r="O28">
        <v>0</v>
      </c>
      <c r="P28">
        <v>54</v>
      </c>
      <c r="Q28" s="50"/>
      <c r="AB28">
        <v>1.45</v>
      </c>
      <c r="AC28">
        <v>1.51</v>
      </c>
      <c r="AE28">
        <v>2.41</v>
      </c>
      <c r="AF28">
        <f>+AE28+0.56</f>
        <v>2.97</v>
      </c>
      <c r="AG28">
        <f>+AE28+0.4</f>
        <v>2.81</v>
      </c>
    </row>
    <row r="29" spans="2:34" x14ac:dyDescent="0.3">
      <c r="B29" s="31" t="str">
        <f>+MET_MM!B28</f>
        <v>04.03.03.04</v>
      </c>
      <c r="C29" s="32" t="s">
        <v>332</v>
      </c>
      <c r="D29" s="99"/>
      <c r="E29" s="99"/>
      <c r="F29" s="99"/>
      <c r="G29" s="99"/>
      <c r="H29" s="100"/>
      <c r="I29" s="34">
        <v>35</v>
      </c>
      <c r="J29" s="31">
        <f ca="1">+MET_MM!I28</f>
        <v>49</v>
      </c>
      <c r="K29" s="31">
        <f t="shared" ca="1" si="0"/>
        <v>14</v>
      </c>
      <c r="L29" s="35" t="s">
        <v>30</v>
      </c>
      <c r="M29">
        <v>35</v>
      </c>
      <c r="N29" s="50">
        <f ca="1">+J29-M29</f>
        <v>14</v>
      </c>
      <c r="O29">
        <v>0</v>
      </c>
      <c r="P29">
        <v>35</v>
      </c>
      <c r="Q29" s="50"/>
      <c r="AB29">
        <v>0.27</v>
      </c>
      <c r="AC29">
        <v>0.4</v>
      </c>
      <c r="AE29">
        <v>1.43</v>
      </c>
      <c r="AF29">
        <f>+AE29+0.56</f>
        <v>1.99</v>
      </c>
      <c r="AG29">
        <f t="shared" ref="AG29" si="1">+AE29+0.4</f>
        <v>1.83</v>
      </c>
    </row>
    <row r="30" spans="2:34" x14ac:dyDescent="0.3">
      <c r="D30" s="22"/>
      <c r="E30" s="22"/>
      <c r="F30" s="22"/>
      <c r="G30" s="22"/>
      <c r="H30" s="22"/>
      <c r="I30" s="22"/>
      <c r="J30" s="22"/>
      <c r="K30" s="22"/>
      <c r="L30" s="64"/>
    </row>
    <row r="31" spans="2:34" x14ac:dyDescent="0.3">
      <c r="D31" s="22"/>
      <c r="E31" s="22"/>
      <c r="F31" s="22"/>
      <c r="G31" s="22"/>
      <c r="H31" s="22"/>
      <c r="I31" s="22"/>
      <c r="J31" s="22"/>
      <c r="K31" s="22"/>
      <c r="L31" s="64"/>
      <c r="Y31" t="s">
        <v>341</v>
      </c>
      <c r="AA31">
        <v>1</v>
      </c>
      <c r="AB31">
        <f>1.3+0.2+2.8+1.55</f>
        <v>5.85</v>
      </c>
      <c r="AC31">
        <v>1.3</v>
      </c>
      <c r="AD31">
        <v>0.3</v>
      </c>
      <c r="AE31">
        <f t="shared" ref="AE31" si="2">+PRODUCT(AA31:AD31)</f>
        <v>2.2814999999999999</v>
      </c>
    </row>
    <row r="32" spans="2:34" x14ac:dyDescent="0.3">
      <c r="D32" s="22"/>
      <c r="E32" s="22"/>
      <c r="F32" s="22"/>
      <c r="G32" s="22"/>
      <c r="H32" s="22"/>
      <c r="I32" s="22"/>
      <c r="J32" s="22"/>
      <c r="K32" s="22"/>
      <c r="L32" s="64"/>
      <c r="AE32" s="93">
        <f>+SUM(AE30:AE31)</f>
        <v>2.2814999999999999</v>
      </c>
      <c r="AF32" s="93" t="s">
        <v>342</v>
      </c>
      <c r="AG32" s="92">
        <f>+AE32*9.5</f>
        <v>21.674249999999997</v>
      </c>
      <c r="AH32" s="92" t="s">
        <v>343</v>
      </c>
    </row>
    <row r="33" spans="2:33" s="1" customFormat="1" ht="13.2" x14ac:dyDescent="0.25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2:33" s="1" customFormat="1" x14ac:dyDescent="0.3"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Y34" s="1" t="s">
        <v>344</v>
      </c>
      <c r="AA34" s="1">
        <v>1</v>
      </c>
      <c r="AB34" s="1">
        <v>5.9</v>
      </c>
      <c r="AC34" s="1">
        <v>0.5</v>
      </c>
      <c r="AD34" s="1">
        <v>0.2</v>
      </c>
      <c r="AE34">
        <f t="shared" ref="AE34" si="3">+PRODUCT(AA34:AD34)</f>
        <v>0.59000000000000008</v>
      </c>
    </row>
    <row r="35" spans="2:33" s="1" customFormat="1" x14ac:dyDescent="0.3">
      <c r="B35" s="36"/>
      <c r="C35" s="37"/>
      <c r="D35" s="37"/>
      <c r="E35" s="37"/>
      <c r="F35" s="37"/>
      <c r="G35" s="37"/>
      <c r="I35" s="37"/>
      <c r="J35" s="37"/>
      <c r="K35" s="37"/>
      <c r="L35" s="37"/>
      <c r="AE35" s="1">
        <f>+SUM(AE32:AE34)</f>
        <v>2.8715000000000002</v>
      </c>
      <c r="AG35" s="92">
        <f>+AE35*9.5</f>
        <v>27.279250000000001</v>
      </c>
    </row>
    <row r="36" spans="2:33" s="1" customFormat="1" ht="13.2" x14ac:dyDescent="0.25"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</row>
  </sheetData>
  <mergeCells count="8">
    <mergeCell ref="B8:L8"/>
    <mergeCell ref="H9:J9"/>
    <mergeCell ref="C1:H1"/>
    <mergeCell ref="C2:H2"/>
    <mergeCell ref="C3:H3"/>
    <mergeCell ref="C4:H4"/>
    <mergeCell ref="B6:L6"/>
    <mergeCell ref="B7:L7"/>
  </mergeCells>
  <pageMargins left="0.70866141732283472" right="0.70866141732283472" top="0.74803149606299213" bottom="0.74803149606299213" header="0.31496062992125984" footer="0.31496062992125984"/>
  <pageSetup paperSize="9" scale="53" fitToWidth="0" fitToHeight="0" orientation="portrait" blackAndWhite="1" r:id="rId1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74BB-4E2D-4DD6-95F9-F7BB6B53CB52}">
  <sheetPr>
    <tabColor theme="5" tint="0.39997558519241921"/>
  </sheetPr>
  <dimension ref="B1:AF827"/>
  <sheetViews>
    <sheetView view="pageBreakPreview" topLeftCell="B109" zoomScale="94" zoomScaleNormal="100" zoomScaleSheetLayoutView="94" workbookViewId="0">
      <selection activeCell="I27" sqref="I27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48.6640625" style="1" customWidth="1"/>
    <col min="4" max="4" width="11.44140625" style="1"/>
    <col min="5" max="5" width="8" style="1" customWidth="1"/>
    <col min="6" max="6" width="11.44140625" style="1" hidden="1" customWidth="1"/>
    <col min="7" max="7" width="20.44140625" style="1" hidden="1" customWidth="1"/>
    <col min="8" max="8" width="11.44140625" style="1" customWidth="1"/>
    <col min="9" max="9" width="16.6640625" style="1" customWidth="1"/>
    <col min="10" max="10" width="8.88671875" style="1" customWidth="1"/>
    <col min="23" max="25" width="11.44140625" customWidth="1"/>
    <col min="26" max="26" width="16.5546875" bestFit="1" customWidth="1"/>
  </cols>
  <sheetData>
    <row r="1" spans="2:16" x14ac:dyDescent="0.3">
      <c r="C1" s="142" t="s">
        <v>0</v>
      </c>
      <c r="D1" s="142"/>
      <c r="E1" s="142"/>
      <c r="F1" s="142"/>
      <c r="G1" s="142"/>
      <c r="H1" s="142"/>
      <c r="I1" s="101"/>
    </row>
    <row r="2" spans="2:16" x14ac:dyDescent="0.3">
      <c r="C2" s="142" t="s">
        <v>1</v>
      </c>
      <c r="D2" s="142"/>
      <c r="E2" s="142"/>
      <c r="F2" s="142"/>
      <c r="G2" s="142"/>
      <c r="H2" s="142"/>
      <c r="I2" s="101"/>
    </row>
    <row r="3" spans="2:16" x14ac:dyDescent="0.3">
      <c r="C3" s="142" t="s">
        <v>2</v>
      </c>
      <c r="D3" s="142"/>
      <c r="E3" s="142"/>
      <c r="F3" s="142"/>
      <c r="G3" s="142"/>
      <c r="H3" s="142"/>
      <c r="I3" s="101"/>
    </row>
    <row r="4" spans="2:16" x14ac:dyDescent="0.3">
      <c r="C4" s="143" t="s">
        <v>486</v>
      </c>
      <c r="D4" s="143"/>
      <c r="E4" s="143"/>
      <c r="F4" s="143"/>
      <c r="G4" s="143"/>
      <c r="H4" s="143"/>
      <c r="I4" s="102"/>
    </row>
    <row r="5" spans="2:16" x14ac:dyDescent="0.3">
      <c r="C5" s="102"/>
      <c r="D5" s="102"/>
      <c r="E5" s="102"/>
      <c r="F5" s="102"/>
      <c r="G5" s="102"/>
      <c r="H5" s="102"/>
      <c r="I5" s="102"/>
    </row>
    <row r="6" spans="2:16" x14ac:dyDescent="0.3">
      <c r="B6" s="158" t="s">
        <v>4</v>
      </c>
      <c r="C6" s="159"/>
      <c r="D6" s="159"/>
      <c r="E6" s="159"/>
      <c r="F6" s="159"/>
      <c r="G6" s="159"/>
      <c r="H6" s="159"/>
      <c r="I6" s="159"/>
      <c r="J6" s="159"/>
    </row>
    <row r="7" spans="2:16" ht="15" thickBot="1" x14ac:dyDescent="0.35">
      <c r="B7" s="164" t="s">
        <v>333</v>
      </c>
      <c r="C7" s="164"/>
      <c r="D7" s="164"/>
      <c r="E7" s="164"/>
      <c r="F7" s="164"/>
      <c r="G7" s="164"/>
      <c r="H7" s="164"/>
      <c r="I7" s="164"/>
      <c r="J7" s="164"/>
    </row>
    <row r="8" spans="2:16" ht="31.2" customHeight="1" x14ac:dyDescent="0.3">
      <c r="B8" s="166" t="s">
        <v>6</v>
      </c>
      <c r="C8" s="148"/>
      <c r="D8" s="148"/>
      <c r="E8" s="148"/>
      <c r="F8" s="148"/>
      <c r="G8" s="148"/>
      <c r="H8" s="148"/>
      <c r="I8" s="148"/>
      <c r="J8" s="148"/>
    </row>
    <row r="9" spans="2:16" x14ac:dyDescent="0.3">
      <c r="B9" s="2" t="s">
        <v>7</v>
      </c>
      <c r="C9" s="3" t="s">
        <v>8</v>
      </c>
      <c r="D9" s="3"/>
      <c r="E9" s="4"/>
      <c r="F9" s="5"/>
      <c r="G9" s="6" t="s">
        <v>9</v>
      </c>
      <c r="H9" s="140">
        <v>44608</v>
      </c>
      <c r="I9" s="140"/>
      <c r="J9" s="140"/>
    </row>
    <row r="10" spans="2:16" ht="31.5" customHeight="1" x14ac:dyDescent="0.3">
      <c r="B10" s="2" t="s">
        <v>484</v>
      </c>
      <c r="C10" s="3" t="s">
        <v>485</v>
      </c>
      <c r="F10" s="3"/>
      <c r="G10" s="8" t="s">
        <v>12</v>
      </c>
      <c r="H10" s="4" t="s">
        <v>487</v>
      </c>
      <c r="I10" s="4"/>
      <c r="J10" s="9"/>
    </row>
    <row r="11" spans="2:16" x14ac:dyDescent="0.3">
      <c r="B11" s="45" t="s">
        <v>20</v>
      </c>
      <c r="C11" s="46" t="s">
        <v>21</v>
      </c>
      <c r="D11" s="47"/>
      <c r="E11" s="47"/>
      <c r="F11" s="47"/>
      <c r="G11" s="47"/>
      <c r="H11" s="48"/>
      <c r="I11" s="49" t="s">
        <v>22</v>
      </c>
      <c r="J11" s="49" t="s">
        <v>23</v>
      </c>
    </row>
    <row r="12" spans="2:16" x14ac:dyDescent="0.3">
      <c r="B12" s="68">
        <v>4</v>
      </c>
      <c r="C12" s="69" t="s">
        <v>330</v>
      </c>
      <c r="D12" s="22"/>
      <c r="E12" s="22"/>
      <c r="F12" s="22"/>
      <c r="G12" s="22"/>
      <c r="H12" s="23"/>
      <c r="I12" s="24"/>
      <c r="J12" s="25"/>
    </row>
    <row r="13" spans="2:16" x14ac:dyDescent="0.3">
      <c r="B13" s="68">
        <f>+B52</f>
        <v>4.03</v>
      </c>
      <c r="C13" s="69" t="s">
        <v>182</v>
      </c>
      <c r="D13" s="22"/>
      <c r="E13" s="22"/>
      <c r="F13" s="22"/>
      <c r="G13" s="22"/>
      <c r="H13" s="23"/>
      <c r="I13" s="24"/>
      <c r="J13" s="25"/>
    </row>
    <row r="14" spans="2:16" x14ac:dyDescent="0.3">
      <c r="B14" s="70" t="str">
        <f>+B53</f>
        <v>04.03.01</v>
      </c>
      <c r="C14" s="71" t="s">
        <v>184</v>
      </c>
      <c r="D14" s="22"/>
      <c r="E14" s="22"/>
      <c r="F14" s="22"/>
      <c r="G14" s="22"/>
      <c r="H14" s="23"/>
      <c r="I14" s="24"/>
      <c r="J14" s="25"/>
      <c r="O14">
        <v>14.67</v>
      </c>
      <c r="P14">
        <v>40</v>
      </c>
    </row>
    <row r="15" spans="2:16" x14ac:dyDescent="0.3">
      <c r="B15" s="24" t="str">
        <f>+B54</f>
        <v>04.03.01.01</v>
      </c>
      <c r="C15" s="27" t="s">
        <v>331</v>
      </c>
      <c r="D15" s="22"/>
      <c r="E15" s="22"/>
      <c r="F15" s="22"/>
      <c r="G15" s="22"/>
      <c r="H15" s="23"/>
      <c r="I15" s="24">
        <f ca="1">SUMIF($B$52:$J$824,B15,$I$52:$I$824)</f>
        <v>80.100000000000009</v>
      </c>
      <c r="J15" s="25" t="str">
        <f>VLOOKUP(B15,$B$52:$J$824,9)</f>
        <v>ml</v>
      </c>
      <c r="K15">
        <v>28.1</v>
      </c>
      <c r="L15">
        <v>0</v>
      </c>
      <c r="P15">
        <v>50</v>
      </c>
    </row>
    <row r="16" spans="2:16" x14ac:dyDescent="0.3">
      <c r="B16" s="24" t="str">
        <f>+B56</f>
        <v>04.03.01.02</v>
      </c>
      <c r="C16" s="27" t="s">
        <v>188</v>
      </c>
      <c r="D16" s="22"/>
      <c r="E16" s="22"/>
      <c r="F16" s="22"/>
      <c r="G16" s="22"/>
      <c r="H16" s="23"/>
      <c r="I16" s="24">
        <f ca="1">SUMIF($B$52:$J$824,B16,$I$52:$I$824)</f>
        <v>552.29999999999995</v>
      </c>
      <c r="J16" s="25" t="str">
        <f>VLOOKUP(B16,$B$52:$J$824,9)</f>
        <v>ml</v>
      </c>
      <c r="K16">
        <v>342.6</v>
      </c>
      <c r="L16">
        <v>74.299999999999955</v>
      </c>
      <c r="O16">
        <v>25.67</v>
      </c>
      <c r="P16">
        <v>70</v>
      </c>
    </row>
    <row r="17" spans="2:30" x14ac:dyDescent="0.3">
      <c r="B17" s="24" t="str">
        <f>+B60</f>
        <v>04.03.01.03</v>
      </c>
      <c r="C17" s="27" t="s">
        <v>190</v>
      </c>
      <c r="D17" s="22"/>
      <c r="E17" s="22"/>
      <c r="F17" s="22"/>
      <c r="G17" s="22"/>
      <c r="H17" s="23"/>
      <c r="I17" s="24">
        <f ca="1">SUMIF($B$52:$J$824,B17,$I$52:$I$824)</f>
        <v>137.25</v>
      </c>
      <c r="J17" s="25" t="str">
        <f>VLOOKUP(B17,$B$52:$J$824,9)</f>
        <v>ml</v>
      </c>
      <c r="K17">
        <v>0</v>
      </c>
      <c r="L17">
        <v>103.6</v>
      </c>
    </row>
    <row r="18" spans="2:30" x14ac:dyDescent="0.3">
      <c r="B18" s="24" t="s">
        <v>191</v>
      </c>
      <c r="C18" s="27" t="s">
        <v>194</v>
      </c>
      <c r="D18" s="22"/>
      <c r="E18" s="22"/>
      <c r="F18" s="22"/>
      <c r="G18" s="22"/>
      <c r="H18" s="23"/>
      <c r="I18" s="24">
        <f ca="1">SUMIF($B$52:$J$824,B18,$I$52:$I$824)</f>
        <v>20</v>
      </c>
      <c r="J18" s="25" t="s">
        <v>102</v>
      </c>
      <c r="K18" s="1">
        <v>79.5</v>
      </c>
      <c r="L18">
        <v>38.5</v>
      </c>
      <c r="O18">
        <f>+(P15-P14)/(P16-P14)*(O16-O14)+O14</f>
        <v>18.336666666666666</v>
      </c>
    </row>
    <row r="19" spans="2:30" x14ac:dyDescent="0.3">
      <c r="B19" s="24" t="str">
        <f>+B62</f>
        <v>04.03.01.05</v>
      </c>
      <c r="C19" s="27" t="s">
        <v>198</v>
      </c>
      <c r="D19" s="22"/>
      <c r="E19" s="22"/>
      <c r="F19" s="22"/>
      <c r="G19" s="22"/>
      <c r="H19" s="23"/>
      <c r="I19" s="24">
        <f ca="1">SUMIF($B$52:$J$824,B19,$I$52:$I$824)</f>
        <v>216.45</v>
      </c>
      <c r="J19" s="25" t="str">
        <f>VLOOKUP(B19,$B$52:$J$824,9)</f>
        <v>ml</v>
      </c>
      <c r="K19">
        <v>41</v>
      </c>
      <c r="L19">
        <v>4</v>
      </c>
    </row>
    <row r="20" spans="2:30" x14ac:dyDescent="0.3">
      <c r="I20" s="98"/>
    </row>
    <row r="21" spans="2:30" x14ac:dyDescent="0.3">
      <c r="B21" s="70" t="str">
        <f>+B68</f>
        <v>04.03.02</v>
      </c>
      <c r="C21" s="71" t="s">
        <v>202</v>
      </c>
      <c r="D21" s="22"/>
      <c r="E21" s="22"/>
      <c r="F21" s="22"/>
      <c r="G21" s="22"/>
      <c r="H21" s="23"/>
      <c r="I21" s="24"/>
      <c r="J21" s="25"/>
    </row>
    <row r="22" spans="2:30" x14ac:dyDescent="0.3">
      <c r="B22" s="24" t="str">
        <f>+B69</f>
        <v>04.03.02.03</v>
      </c>
      <c r="C22" s="41" t="s">
        <v>208</v>
      </c>
      <c r="D22" s="22"/>
      <c r="E22" s="22"/>
      <c r="F22" s="22"/>
      <c r="G22" s="22"/>
      <c r="H22" s="23"/>
      <c r="I22" s="24">
        <f ca="1">SUMIF($B$52:$J$824,B22,$I$52:$I$824)</f>
        <v>43.85</v>
      </c>
      <c r="J22" s="25" t="s">
        <v>102</v>
      </c>
      <c r="K22">
        <v>20</v>
      </c>
      <c r="L22">
        <v>3.3999999999999986</v>
      </c>
    </row>
    <row r="23" spans="2:30" x14ac:dyDescent="0.3">
      <c r="B23" s="24" t="str">
        <f>+B71</f>
        <v>04.03.02.06</v>
      </c>
      <c r="C23" s="27" t="s">
        <v>214</v>
      </c>
      <c r="D23" s="22"/>
      <c r="E23" s="22"/>
      <c r="F23" s="22"/>
      <c r="G23" s="22"/>
      <c r="H23" s="23"/>
      <c r="I23" s="24">
        <f ca="1">SUMIF($B$52:$J$824,B23,$I$52:$I$824)</f>
        <v>83.9</v>
      </c>
      <c r="J23" s="25" t="s">
        <v>102</v>
      </c>
      <c r="K23">
        <v>0</v>
      </c>
      <c r="L23">
        <v>23.4</v>
      </c>
      <c r="S23" t="s">
        <v>338</v>
      </c>
      <c r="T23" t="s">
        <v>339</v>
      </c>
      <c r="U23" t="s">
        <v>340</v>
      </c>
    </row>
    <row r="24" spans="2:30" x14ac:dyDescent="0.3">
      <c r="B24" s="24" t="str">
        <f>+B73</f>
        <v>04.03.02.11</v>
      </c>
      <c r="C24" s="27" t="s">
        <v>224</v>
      </c>
      <c r="D24" s="22"/>
      <c r="E24" s="22"/>
      <c r="F24" s="22"/>
      <c r="G24" s="22"/>
      <c r="H24" s="23"/>
      <c r="I24" s="24">
        <f ca="1">SUMIF($B$52:$J$824,B24,$I$52:$I$824)</f>
        <v>24.15</v>
      </c>
      <c r="J24" s="25" t="str">
        <f>VLOOKUP(B24,$B$52:$J$824,9)</f>
        <v>ml</v>
      </c>
      <c r="K24">
        <v>0</v>
      </c>
      <c r="L24">
        <v>14.5</v>
      </c>
      <c r="M24" s="50"/>
      <c r="O24" s="50">
        <f ca="1">+I24</f>
        <v>24.15</v>
      </c>
      <c r="P24">
        <v>12</v>
      </c>
      <c r="Q24" t="e">
        <f ca="1">+O24*P24*#REF!</f>
        <v>#REF!</v>
      </c>
    </row>
    <row r="25" spans="2:30" x14ac:dyDescent="0.3">
      <c r="B25" s="24"/>
      <c r="C25" s="27"/>
      <c r="D25" s="22"/>
      <c r="E25" s="22"/>
      <c r="F25" s="22"/>
      <c r="G25" s="22"/>
      <c r="H25" s="23"/>
      <c r="I25" s="24"/>
      <c r="J25" s="25"/>
    </row>
    <row r="26" spans="2:30" x14ac:dyDescent="0.3">
      <c r="B26" s="70" t="str">
        <f>+B76</f>
        <v>04.03.03</v>
      </c>
      <c r="C26" s="71" t="s">
        <v>234</v>
      </c>
      <c r="D26" s="22"/>
      <c r="E26" s="22"/>
      <c r="F26" s="22"/>
      <c r="G26" s="22"/>
      <c r="H26" s="23"/>
      <c r="I26" s="24"/>
      <c r="J26" s="25"/>
      <c r="X26">
        <v>2.36</v>
      </c>
      <c r="Y26">
        <v>2.1</v>
      </c>
    </row>
    <row r="27" spans="2:30" x14ac:dyDescent="0.3">
      <c r="B27" s="24" t="str">
        <f>+B77</f>
        <v>04.03.03.02</v>
      </c>
      <c r="C27" s="27" t="s">
        <v>238</v>
      </c>
      <c r="D27" s="22"/>
      <c r="E27" s="22"/>
      <c r="F27" s="22"/>
      <c r="G27" s="22"/>
      <c r="H27" s="23"/>
      <c r="I27" s="24">
        <f ca="1">SUMIF($B$52:$J$824,B27,$I$52:$I$824)</f>
        <v>288</v>
      </c>
      <c r="J27" s="25" t="str">
        <f>VLOOKUP(B27,$B$52:$J$824,9)</f>
        <v>und</v>
      </c>
      <c r="K27">
        <v>0</v>
      </c>
      <c r="L27">
        <v>54</v>
      </c>
      <c r="M27" s="50"/>
      <c r="X27">
        <v>1.45</v>
      </c>
      <c r="Y27">
        <v>1.51</v>
      </c>
      <c r="AA27">
        <v>2.41</v>
      </c>
      <c r="AB27">
        <f>+AA27+0.56</f>
        <v>2.97</v>
      </c>
      <c r="AC27">
        <f>+AA27+0.4</f>
        <v>2.81</v>
      </c>
    </row>
    <row r="28" spans="2:30" x14ac:dyDescent="0.3">
      <c r="B28" s="31" t="str">
        <f>+B81</f>
        <v>04.03.03.04</v>
      </c>
      <c r="C28" s="32" t="s">
        <v>332</v>
      </c>
      <c r="D28" s="99"/>
      <c r="E28" s="99"/>
      <c r="F28" s="99"/>
      <c r="G28" s="99"/>
      <c r="H28" s="100"/>
      <c r="I28" s="31">
        <f ca="1">SUMIF($B$52:$J$824,B28,$I$52:$I$824)</f>
        <v>49</v>
      </c>
      <c r="J28" s="35" t="str">
        <f>VLOOKUP(B28,$B$52:$J$824,9)</f>
        <v>und</v>
      </c>
      <c r="K28">
        <v>0</v>
      </c>
      <c r="L28">
        <v>35</v>
      </c>
      <c r="M28" s="50"/>
      <c r="X28">
        <v>0.27</v>
      </c>
      <c r="Y28">
        <v>0.4</v>
      </c>
      <c r="AA28">
        <v>1.43</v>
      </c>
      <c r="AB28">
        <f>+AA28+0.56</f>
        <v>1.99</v>
      </c>
      <c r="AC28">
        <f t="shared" ref="AC28" si="0">+AA28+0.4</f>
        <v>1.83</v>
      </c>
    </row>
    <row r="29" spans="2:30" x14ac:dyDescent="0.3">
      <c r="D29" s="22"/>
      <c r="E29" s="22"/>
      <c r="F29" s="22"/>
      <c r="G29" s="22"/>
      <c r="H29" s="22"/>
      <c r="I29" s="22"/>
      <c r="J29" s="64"/>
    </row>
    <row r="30" spans="2:30" x14ac:dyDescent="0.3">
      <c r="C30" s="22"/>
      <c r="D30" s="22"/>
      <c r="E30" s="22"/>
      <c r="F30" s="22"/>
      <c r="G30" s="22"/>
      <c r="H30" s="22"/>
      <c r="I30" s="22"/>
      <c r="J30" s="64"/>
      <c r="U30" t="s">
        <v>341</v>
      </c>
      <c r="W30">
        <v>1</v>
      </c>
      <c r="X30">
        <f>1.3+0.2+2.8+1.55</f>
        <v>5.85</v>
      </c>
      <c r="Y30">
        <v>1.3</v>
      </c>
      <c r="Z30">
        <v>0.3</v>
      </c>
      <c r="AA30">
        <f t="shared" ref="AA30" si="1">+PRODUCT(W30:Z30)</f>
        <v>2.2814999999999999</v>
      </c>
    </row>
    <row r="31" spans="2:30" x14ac:dyDescent="0.3">
      <c r="D31" s="22"/>
      <c r="E31" s="22"/>
      <c r="F31" s="22"/>
      <c r="G31" s="22"/>
      <c r="H31" s="22"/>
      <c r="I31" s="22"/>
      <c r="J31" s="64"/>
      <c r="AA31" s="93">
        <f>+SUM(AA29:AA30)</f>
        <v>2.2814999999999999</v>
      </c>
      <c r="AB31" s="93" t="s">
        <v>342</v>
      </c>
      <c r="AC31" s="92">
        <f>+AA31*9.5</f>
        <v>21.674249999999997</v>
      </c>
      <c r="AD31" s="92" t="s">
        <v>343</v>
      </c>
    </row>
    <row r="32" spans="2:30" s="1" customFormat="1" ht="13.2" x14ac:dyDescent="0.25">
      <c r="B32" s="36"/>
      <c r="C32" s="37"/>
      <c r="D32" s="37"/>
      <c r="E32" s="37"/>
      <c r="F32" s="37"/>
      <c r="G32" s="37"/>
      <c r="H32" s="37"/>
      <c r="I32" s="37"/>
      <c r="J32" s="37"/>
    </row>
    <row r="33" spans="2:32" s="1" customFormat="1" x14ac:dyDescent="0.3">
      <c r="B33" s="36"/>
      <c r="C33" s="37"/>
      <c r="D33" s="37"/>
      <c r="E33" s="37"/>
      <c r="F33" s="37"/>
      <c r="G33" s="37"/>
      <c r="H33" s="37"/>
      <c r="I33" s="37"/>
      <c r="J33" s="37"/>
      <c r="U33" s="1" t="s">
        <v>344</v>
      </c>
      <c r="W33" s="1">
        <v>1</v>
      </c>
      <c r="X33" s="1">
        <v>5.9</v>
      </c>
      <c r="Y33" s="1">
        <v>0.5</v>
      </c>
      <c r="Z33" s="1">
        <v>0.2</v>
      </c>
      <c r="AA33">
        <f t="shared" ref="AA33" si="2">+PRODUCT(W33:Z33)</f>
        <v>0.59000000000000008</v>
      </c>
    </row>
    <row r="34" spans="2:32" s="1" customFormat="1" x14ac:dyDescent="0.3">
      <c r="B34" s="36"/>
      <c r="C34" s="37"/>
      <c r="D34" s="37"/>
      <c r="E34" s="37"/>
      <c r="F34" s="37"/>
      <c r="G34" s="37"/>
      <c r="H34" s="37"/>
      <c r="I34" s="37"/>
      <c r="J34" s="37"/>
      <c r="AA34" s="1">
        <f>+SUM(AA31:AA33)</f>
        <v>2.8715000000000002</v>
      </c>
      <c r="AC34" s="92">
        <f>+AA34*9.5</f>
        <v>27.279250000000001</v>
      </c>
    </row>
    <row r="35" spans="2:32" s="1" customFormat="1" ht="13.2" x14ac:dyDescent="0.25">
      <c r="B35" s="36"/>
      <c r="C35" s="37"/>
      <c r="D35" s="37"/>
      <c r="E35" s="37"/>
      <c r="F35" s="37"/>
      <c r="G35" s="37"/>
      <c r="H35" s="37"/>
      <c r="I35" s="37"/>
      <c r="J35" s="37"/>
    </row>
    <row r="36" spans="2:32" s="1" customFormat="1" ht="13.2" x14ac:dyDescent="0.25">
      <c r="B36" s="36"/>
      <c r="C36" s="37"/>
      <c r="D36" s="37"/>
      <c r="E36" s="37"/>
      <c r="F36" s="37"/>
      <c r="G36" s="37"/>
      <c r="H36" s="37"/>
      <c r="I36" s="37"/>
      <c r="J36" s="37"/>
      <c r="W36" s="1" t="s">
        <v>345</v>
      </c>
      <c r="X36" s="1" t="s">
        <v>346</v>
      </c>
      <c r="Y36" s="1" t="s">
        <v>347</v>
      </c>
      <c r="Z36" s="1" t="s">
        <v>348</v>
      </c>
      <c r="AB36" s="1" t="s">
        <v>348</v>
      </c>
      <c r="AC36" s="1" t="s">
        <v>349</v>
      </c>
      <c r="AD36" s="1" t="s">
        <v>350</v>
      </c>
      <c r="AE36" s="1" t="s">
        <v>351</v>
      </c>
      <c r="AF36" s="1">
        <v>5.7</v>
      </c>
    </row>
    <row r="37" spans="2:32" s="1" customFormat="1" ht="13.2" x14ac:dyDescent="0.25">
      <c r="C37" s="142" t="s">
        <v>0</v>
      </c>
      <c r="D37" s="142"/>
      <c r="E37" s="142"/>
      <c r="F37" s="142"/>
      <c r="G37" s="142"/>
      <c r="H37" s="142"/>
      <c r="W37" s="95">
        <f>0.3*1</f>
        <v>0.3</v>
      </c>
      <c r="X37" s="1">
        <f>0.4*1</f>
        <v>0.4</v>
      </c>
      <c r="Y37" s="1">
        <f>0.7*1</f>
        <v>0.7</v>
      </c>
      <c r="Z37" s="1">
        <f>+AC37</f>
        <v>0.35</v>
      </c>
      <c r="AA37" s="1">
        <f>+AE37</f>
        <v>7.9799999999999995</v>
      </c>
      <c r="AB37" s="1">
        <f>0.3*0.3</f>
        <v>0.09</v>
      </c>
      <c r="AC37" s="1">
        <f>0.5*0.7</f>
        <v>0.35</v>
      </c>
      <c r="AD37" s="1">
        <f>0.7*1.1</f>
        <v>0.77</v>
      </c>
      <c r="AE37" s="1">
        <f>1.4*5.7</f>
        <v>7.9799999999999995</v>
      </c>
    </row>
    <row r="38" spans="2:32" s="1" customFormat="1" ht="13.2" x14ac:dyDescent="0.25">
      <c r="C38" s="142" t="s">
        <v>1</v>
      </c>
      <c r="D38" s="142"/>
      <c r="E38" s="142"/>
      <c r="F38" s="142"/>
      <c r="G38" s="142"/>
      <c r="H38" s="142"/>
    </row>
    <row r="39" spans="2:32" s="1" customFormat="1" x14ac:dyDescent="0.3">
      <c r="C39" s="142" t="s">
        <v>2</v>
      </c>
      <c r="D39" s="142"/>
      <c r="E39" s="142"/>
      <c r="F39" s="142"/>
      <c r="G39" s="142"/>
      <c r="H39" s="142"/>
      <c r="V39" s="1" t="s">
        <v>352</v>
      </c>
      <c r="W39" s="1">
        <v>0.5</v>
      </c>
      <c r="X39" s="1">
        <v>0.5</v>
      </c>
      <c r="Y39" s="1">
        <v>0.5</v>
      </c>
      <c r="Z39">
        <f>+(($Z$37-$W$37)/($X$37-$W$37))*(X39-W39)+W39</f>
        <v>0.5</v>
      </c>
      <c r="AA39">
        <f>+(($AA$37-$Y$37)/($Z$37-$Y$37))*(Z39-Y39)+Y39</f>
        <v>0.5</v>
      </c>
      <c r="AB39" s="1">
        <v>0.5</v>
      </c>
      <c r="AC39" s="1">
        <v>0.5</v>
      </c>
      <c r="AD39" s="1">
        <v>0.5</v>
      </c>
      <c r="AE39" s="1">
        <v>0.5</v>
      </c>
    </row>
    <row r="40" spans="2:32" s="1" customFormat="1" x14ac:dyDescent="0.3">
      <c r="C40" s="143" t="s">
        <v>3</v>
      </c>
      <c r="D40" s="143"/>
      <c r="E40" s="143"/>
      <c r="F40" s="143"/>
      <c r="G40" s="143"/>
      <c r="H40" s="143"/>
      <c r="V40" s="1" t="s">
        <v>353</v>
      </c>
      <c r="W40" s="1">
        <v>10</v>
      </c>
      <c r="X40" s="1">
        <v>14.67</v>
      </c>
      <c r="Y40" s="1">
        <v>25.67</v>
      </c>
      <c r="Z40">
        <f t="shared" ref="Z40:Z41" si="3">+(($Z$37-$W$37)/($X$37-$W$37))*(X40-W40)+W40</f>
        <v>12.334999999999999</v>
      </c>
      <c r="AA40">
        <f>+(($AA$37-$X$37)/($Y$37-$X$37))*(Y40-X40)+X40</f>
        <v>292.60333333333341</v>
      </c>
      <c r="AB40" s="1">
        <v>0.19300000000000317</v>
      </c>
      <c r="AC40" s="1">
        <v>12.334999999999999</v>
      </c>
      <c r="AD40" s="1">
        <v>28.236666666666672</v>
      </c>
      <c r="AE40" s="1">
        <v>292.60333333333341</v>
      </c>
    </row>
    <row r="41" spans="2:32" s="1" customFormat="1" x14ac:dyDescent="0.3">
      <c r="C41" s="51"/>
      <c r="D41" s="51"/>
      <c r="E41" s="51"/>
      <c r="F41" s="51"/>
      <c r="G41" s="51"/>
      <c r="H41" s="51"/>
      <c r="V41" s="1" t="s">
        <v>354</v>
      </c>
      <c r="W41" s="1">
        <v>2.1</v>
      </c>
      <c r="X41" s="1">
        <v>2.1</v>
      </c>
      <c r="Y41" s="1">
        <v>2.1</v>
      </c>
      <c r="Z41">
        <f t="shared" si="3"/>
        <v>2.1</v>
      </c>
      <c r="AA41">
        <f>+(($AA$37-$Y$37)/($Z$37-$Y$37))*(Z41-Y41)+Y41</f>
        <v>2.1</v>
      </c>
      <c r="AB41" s="1">
        <v>2.1</v>
      </c>
      <c r="AC41" s="1">
        <v>2.1</v>
      </c>
      <c r="AD41" s="1">
        <v>2.1</v>
      </c>
      <c r="AE41" s="1">
        <v>2.1</v>
      </c>
    </row>
    <row r="42" spans="2:32" s="1" customFormat="1" ht="15.6" x14ac:dyDescent="0.25">
      <c r="B42" s="144" t="s">
        <v>355</v>
      </c>
      <c r="C42" s="145"/>
      <c r="D42" s="145"/>
      <c r="E42" s="145"/>
      <c r="F42" s="145"/>
      <c r="G42" s="145"/>
      <c r="H42" s="145"/>
      <c r="I42" s="145"/>
      <c r="J42" s="146"/>
    </row>
    <row r="43" spans="2:32" s="1" customFormat="1" ht="21" x14ac:dyDescent="0.25">
      <c r="B43" s="167" t="s">
        <v>356</v>
      </c>
      <c r="C43" s="168"/>
      <c r="D43" s="168"/>
      <c r="E43" s="168"/>
      <c r="F43" s="168"/>
      <c r="G43" s="168"/>
      <c r="H43" s="168"/>
      <c r="I43" s="168"/>
      <c r="J43" s="169"/>
    </row>
    <row r="44" spans="2:32" s="1" customFormat="1" ht="13.8" thickBot="1" x14ac:dyDescent="0.3">
      <c r="B44" s="52"/>
      <c r="C44" s="52"/>
      <c r="D44" s="52"/>
      <c r="E44" s="52"/>
      <c r="F44" s="52"/>
      <c r="G44" s="52"/>
      <c r="H44" s="52"/>
      <c r="I44" s="52"/>
      <c r="J44" s="52"/>
    </row>
    <row r="45" spans="2:32" s="1" customFormat="1" ht="24.75" customHeight="1" x14ac:dyDescent="0.25">
      <c r="B45" s="137" t="s">
        <v>6</v>
      </c>
      <c r="C45" s="138"/>
      <c r="D45" s="138"/>
      <c r="E45" s="138"/>
      <c r="F45" s="138"/>
      <c r="G45" s="138"/>
      <c r="H45" s="138"/>
      <c r="I45" s="138"/>
      <c r="J45" s="139"/>
    </row>
    <row r="46" spans="2:32" s="1" customFormat="1" ht="13.2" x14ac:dyDescent="0.25">
      <c r="B46" s="2" t="s">
        <v>7</v>
      </c>
      <c r="C46" s="3" t="s">
        <v>8</v>
      </c>
      <c r="D46" s="3"/>
      <c r="E46" s="4"/>
      <c r="F46" s="5"/>
      <c r="G46" s="6" t="s">
        <v>9</v>
      </c>
      <c r="H46" s="140">
        <v>42879</v>
      </c>
      <c r="I46" s="140"/>
      <c r="J46" s="7"/>
    </row>
    <row r="47" spans="2:32" s="1" customFormat="1" ht="13.2" x14ac:dyDescent="0.25">
      <c r="B47" s="2" t="s">
        <v>10</v>
      </c>
      <c r="C47" s="3" t="s">
        <v>11</v>
      </c>
      <c r="F47" s="3"/>
      <c r="G47" s="8" t="s">
        <v>12</v>
      </c>
      <c r="H47" s="4" t="s">
        <v>11</v>
      </c>
      <c r="I47" s="9"/>
      <c r="J47" s="10"/>
    </row>
    <row r="48" spans="2:32" s="1" customFormat="1" ht="13.2" x14ac:dyDescent="0.25">
      <c r="B48" s="2" t="s">
        <v>13</v>
      </c>
      <c r="C48" s="3" t="s">
        <v>11</v>
      </c>
      <c r="F48" s="3"/>
      <c r="G48" s="8" t="s">
        <v>14</v>
      </c>
      <c r="H48" s="4" t="s">
        <v>15</v>
      </c>
      <c r="I48" s="9"/>
      <c r="J48" s="10"/>
    </row>
    <row r="49" spans="2:10" s="1" customFormat="1" ht="13.8" thickBot="1" x14ac:dyDescent="0.3">
      <c r="B49" s="11" t="s">
        <v>16</v>
      </c>
      <c r="C49" s="12" t="s">
        <v>17</v>
      </c>
      <c r="D49" s="13"/>
      <c r="E49" s="13"/>
      <c r="F49" s="12"/>
      <c r="G49" s="14" t="s">
        <v>18</v>
      </c>
      <c r="H49" s="15" t="s">
        <v>19</v>
      </c>
      <c r="I49" s="16"/>
      <c r="J49" s="17"/>
    </row>
    <row r="50" spans="2:10" s="1" customFormat="1" ht="13.2" x14ac:dyDescent="0.25">
      <c r="B50" s="52"/>
      <c r="C50" s="52"/>
      <c r="D50" s="52"/>
      <c r="E50" s="52"/>
      <c r="F50" s="52"/>
      <c r="G50" s="52"/>
      <c r="H50" s="52"/>
      <c r="I50" s="52"/>
      <c r="J50" s="52"/>
    </row>
    <row r="51" spans="2:10" s="1" customFormat="1" ht="13.2" x14ac:dyDescent="0.25">
      <c r="B51" s="20" t="s">
        <v>20</v>
      </c>
      <c r="C51" s="21" t="s">
        <v>21</v>
      </c>
      <c r="D51" s="21" t="s">
        <v>357</v>
      </c>
      <c r="E51" s="21" t="s">
        <v>358</v>
      </c>
      <c r="F51" s="21" t="s">
        <v>359</v>
      </c>
      <c r="G51" s="21" t="s">
        <v>360</v>
      </c>
      <c r="H51" s="21" t="s">
        <v>361</v>
      </c>
      <c r="I51" s="21" t="s">
        <v>22</v>
      </c>
      <c r="J51" s="21" t="s">
        <v>23</v>
      </c>
    </row>
    <row r="52" spans="2:10" s="1" customFormat="1" ht="13.2" x14ac:dyDescent="0.25">
      <c r="B52" s="53">
        <v>4.03</v>
      </c>
      <c r="C52" s="54" t="s">
        <v>182</v>
      </c>
      <c r="D52" s="58"/>
      <c r="E52" s="39"/>
      <c r="F52" s="39"/>
      <c r="G52" s="39"/>
      <c r="H52" s="39"/>
      <c r="I52" s="39"/>
      <c r="J52" s="40"/>
    </row>
    <row r="53" spans="2:10" s="1" customFormat="1" ht="14.25" customHeight="1" x14ac:dyDescent="0.25">
      <c r="B53" s="55" t="s">
        <v>183</v>
      </c>
      <c r="C53" s="56" t="s">
        <v>184</v>
      </c>
      <c r="D53" s="58"/>
      <c r="E53" s="39"/>
      <c r="F53" s="39"/>
      <c r="G53" s="39"/>
      <c r="H53" s="39"/>
      <c r="I53" s="39"/>
      <c r="J53" s="40"/>
    </row>
    <row r="54" spans="2:10" s="1" customFormat="1" ht="13.2" x14ac:dyDescent="0.25">
      <c r="B54" s="41" t="s">
        <v>185</v>
      </c>
      <c r="C54" s="41" t="s">
        <v>331</v>
      </c>
      <c r="D54" s="58"/>
      <c r="E54" s="39"/>
      <c r="F54" s="39"/>
      <c r="G54" s="39"/>
      <c r="H54" s="39"/>
      <c r="I54" s="42">
        <f>SUM(H55:H55)</f>
        <v>0</v>
      </c>
      <c r="J54" s="43" t="s">
        <v>102</v>
      </c>
    </row>
    <row r="55" spans="2:10" s="1" customFormat="1" ht="13.2" x14ac:dyDescent="0.25">
      <c r="B55" s="41"/>
      <c r="C55" s="38"/>
      <c r="D55" s="58"/>
      <c r="E55" s="39"/>
      <c r="F55" s="39"/>
      <c r="G55" s="39"/>
      <c r="H55" s="39">
        <f>IF(AND(F55=0,G55=0),D55*E55,IF(AND(E55=0,G55=0),D55*F55,IF(AND(E55=0,F55=0),D55*G55,IF(AND(E55=0),D55*F55*G55,IF(AND(F55=0),D55*E55*G55,IF(AND(G55=0),D55*E55*F55,D55*E55*F55*G55))))))</f>
        <v>0</v>
      </c>
      <c r="I55" s="39"/>
      <c r="J55" s="40"/>
    </row>
    <row r="56" spans="2:10" s="1" customFormat="1" ht="13.2" x14ac:dyDescent="0.25">
      <c r="B56" s="41" t="s">
        <v>187</v>
      </c>
      <c r="C56" s="41" t="s">
        <v>188</v>
      </c>
      <c r="D56" s="58"/>
      <c r="E56" s="39"/>
      <c r="F56" s="39"/>
      <c r="G56" s="39"/>
      <c r="H56" s="39"/>
      <c r="I56" s="42">
        <f>SUM(H57:H58)</f>
        <v>26.799999999999997</v>
      </c>
      <c r="J56" s="43" t="s">
        <v>102</v>
      </c>
    </row>
    <row r="57" spans="2:10" s="1" customFormat="1" ht="13.2" x14ac:dyDescent="0.25">
      <c r="B57" s="55"/>
      <c r="C57" s="38" t="s">
        <v>362</v>
      </c>
      <c r="D57" s="39">
        <v>2</v>
      </c>
      <c r="E57" s="39">
        <v>10.6</v>
      </c>
      <c r="F57" s="39"/>
      <c r="G57" s="39"/>
      <c r="H57" s="39">
        <f>IF(AND(F57=0,G57=0),D57*E57,IF(AND(E57=0,G57=0),D57*F57,IF(AND(E57=0,F57=0),D57*G57,IF(AND(E57=0),D57*F57*G57,IF(AND(F57=0),D57*E57*G57,IF(AND(G57=0),D57*E57*F57,D57*E57*F57*G57))))))</f>
        <v>21.2</v>
      </c>
      <c r="I57" s="39"/>
      <c r="J57" s="40"/>
    </row>
    <row r="58" spans="2:10" s="1" customFormat="1" ht="13.2" x14ac:dyDescent="0.25">
      <c r="B58" s="55"/>
      <c r="C58" s="38" t="s">
        <v>363</v>
      </c>
      <c r="D58" s="39">
        <v>1</v>
      </c>
      <c r="E58" s="39">
        <v>5.6</v>
      </c>
      <c r="F58" s="39"/>
      <c r="G58" s="39"/>
      <c r="H58" s="39">
        <f>IF(AND(F58=0,G58=0),D58*E58,IF(AND(E58=0,G58=0),D58*F58,IF(AND(E58=0,F58=0),D58*G58,IF(AND(E58=0),D58*F58*G58,IF(AND(F58=0),D58*E58*G58,IF(AND(G58=0),D58*E58*F58,D58*E58*F58*G58))))))</f>
        <v>5.6</v>
      </c>
      <c r="I58" s="39"/>
      <c r="J58" s="40"/>
    </row>
    <row r="59" spans="2:10" s="1" customFormat="1" ht="13.2" x14ac:dyDescent="0.25">
      <c r="B59" s="55"/>
      <c r="C59" s="38"/>
      <c r="D59" s="58"/>
      <c r="E59" s="39"/>
      <c r="F59" s="39"/>
      <c r="G59" s="39"/>
      <c r="H59" s="39"/>
      <c r="I59" s="39"/>
      <c r="J59" s="40"/>
    </row>
    <row r="60" spans="2:10" s="1" customFormat="1" ht="13.2" x14ac:dyDescent="0.25">
      <c r="B60" s="41" t="s">
        <v>189</v>
      </c>
      <c r="C60" s="41" t="s">
        <v>190</v>
      </c>
      <c r="D60" s="58"/>
      <c r="E60" s="39"/>
      <c r="F60" s="39"/>
      <c r="G60" s="39"/>
      <c r="H60" s="39"/>
      <c r="I60" s="42">
        <f>SUM(H61:H61)</f>
        <v>0</v>
      </c>
      <c r="J60" s="43" t="s">
        <v>102</v>
      </c>
    </row>
    <row r="61" spans="2:10" s="1" customFormat="1" ht="13.2" x14ac:dyDescent="0.25">
      <c r="B61" s="55"/>
      <c r="C61" s="38"/>
      <c r="D61" s="39"/>
      <c r="E61" s="39"/>
      <c r="F61" s="39"/>
      <c r="G61" s="39"/>
      <c r="H61" s="39">
        <f>IF(AND(F61=0,G61=0),D61*E61,IF(AND(E61=0,G61=0),D61*F61,IF(AND(E61=0,F61=0),D61*G61,IF(AND(E61=0),D61*F61*G61,IF(AND(F61=0),D61*E61*G61,IF(AND(G61=0),D61*E61*F61,D61*E61*F61*G61))))))</f>
        <v>0</v>
      </c>
      <c r="I61" s="39"/>
      <c r="J61" s="40"/>
    </row>
    <row r="62" spans="2:10" s="1" customFormat="1" ht="13.2" x14ac:dyDescent="0.25">
      <c r="B62" s="41" t="s">
        <v>193</v>
      </c>
      <c r="C62" s="41" t="s">
        <v>194</v>
      </c>
      <c r="D62" s="58"/>
      <c r="E62" s="39"/>
      <c r="F62" s="39"/>
      <c r="G62" s="39"/>
      <c r="H62" s="39"/>
      <c r="I62" s="42">
        <f>SUM(H63:H63)</f>
        <v>0</v>
      </c>
      <c r="J62" s="43" t="s">
        <v>102</v>
      </c>
    </row>
    <row r="63" spans="2:10" s="1" customFormat="1" ht="13.2" x14ac:dyDescent="0.25">
      <c r="B63" s="41"/>
      <c r="C63" s="38"/>
      <c r="D63" s="39"/>
      <c r="E63" s="39"/>
      <c r="F63" s="39"/>
      <c r="G63" s="39"/>
      <c r="H63" s="39">
        <f>IF(AND(F63=0,G63=0),D63*E63,IF(AND(E63=0,G63=0),D63*F63,IF(AND(E63=0,F63=0),D63*G63,IF(AND(E63=0),D63*F63*G63,IF(AND(F63=0),D63*E63*G63,IF(AND(G63=0),D63*E63*F63,D63*E63*F63*G63))))))</f>
        <v>0</v>
      </c>
      <c r="I63" s="39"/>
      <c r="J63" s="40"/>
    </row>
    <row r="64" spans="2:10" s="1" customFormat="1" ht="13.2" x14ac:dyDescent="0.25">
      <c r="B64" s="41" t="s">
        <v>197</v>
      </c>
      <c r="C64" s="41" t="s">
        <v>198</v>
      </c>
      <c r="D64" s="58"/>
      <c r="E64" s="39"/>
      <c r="F64" s="39"/>
      <c r="G64" s="39"/>
      <c r="H64" s="39"/>
      <c r="I64" s="42">
        <f>SUM(H65:H66)</f>
        <v>7</v>
      </c>
      <c r="J64" s="43" t="s">
        <v>30</v>
      </c>
    </row>
    <row r="65" spans="2:10" s="1" customFormat="1" ht="13.2" x14ac:dyDescent="0.25">
      <c r="B65" s="41"/>
      <c r="C65" s="38" t="s">
        <v>364</v>
      </c>
      <c r="D65" s="58">
        <v>3</v>
      </c>
      <c r="E65" s="39"/>
      <c r="F65" s="39"/>
      <c r="G65" s="39"/>
      <c r="H65" s="39">
        <f>+D65</f>
        <v>3</v>
      </c>
      <c r="I65" s="39"/>
      <c r="J65" s="43"/>
    </row>
    <row r="66" spans="2:10" s="1" customFormat="1" ht="13.2" x14ac:dyDescent="0.25">
      <c r="B66" s="41"/>
      <c r="C66" s="38" t="s">
        <v>365</v>
      </c>
      <c r="D66" s="39">
        <v>4</v>
      </c>
      <c r="E66" s="39"/>
      <c r="F66" s="39"/>
      <c r="G66" s="39"/>
      <c r="H66" s="39">
        <f>+D66</f>
        <v>4</v>
      </c>
      <c r="I66" s="42"/>
      <c r="J66" s="43"/>
    </row>
    <row r="67" spans="2:10" s="1" customFormat="1" ht="13.2" x14ac:dyDescent="0.25">
      <c r="B67" s="55"/>
      <c r="C67" s="38"/>
      <c r="D67" s="39"/>
      <c r="E67" s="39"/>
      <c r="F67" s="39"/>
      <c r="G67" s="39"/>
      <c r="H67" s="39"/>
      <c r="I67" s="39"/>
      <c r="J67" s="40"/>
    </row>
    <row r="68" spans="2:10" s="1" customFormat="1" ht="13.2" x14ac:dyDescent="0.25">
      <c r="B68" s="55" t="s">
        <v>201</v>
      </c>
      <c r="C68" s="56" t="s">
        <v>202</v>
      </c>
      <c r="D68" s="58"/>
      <c r="E68" s="39"/>
      <c r="F68" s="39"/>
      <c r="G68" s="39"/>
      <c r="H68" s="39"/>
      <c r="I68" s="39"/>
      <c r="J68" s="40"/>
    </row>
    <row r="69" spans="2:10" s="1" customFormat="1" ht="13.2" x14ac:dyDescent="0.25">
      <c r="B69" s="41" t="s">
        <v>207</v>
      </c>
      <c r="C69" s="41" t="s">
        <v>208</v>
      </c>
      <c r="D69" s="58"/>
      <c r="E69" s="39"/>
      <c r="F69" s="39"/>
      <c r="G69" s="39"/>
      <c r="H69" s="39"/>
      <c r="I69" s="42">
        <f>SUM(H70:H70)</f>
        <v>0</v>
      </c>
      <c r="J69" s="43" t="s">
        <v>102</v>
      </c>
    </row>
    <row r="70" spans="2:10" s="1" customFormat="1" ht="13.2" x14ac:dyDescent="0.25">
      <c r="B70" s="55"/>
      <c r="C70" s="38"/>
      <c r="D70" s="39"/>
      <c r="E70" s="39"/>
      <c r="F70" s="39"/>
      <c r="G70" s="39"/>
      <c r="H70" s="39">
        <v>0</v>
      </c>
      <c r="I70" s="39"/>
      <c r="J70" s="40"/>
    </row>
    <row r="71" spans="2:10" s="1" customFormat="1" ht="13.2" x14ac:dyDescent="0.25">
      <c r="B71" s="41" t="s">
        <v>213</v>
      </c>
      <c r="C71" s="41" t="s">
        <v>214</v>
      </c>
      <c r="D71" s="58"/>
      <c r="E71" s="39"/>
      <c r="F71" s="39"/>
      <c r="G71" s="39"/>
      <c r="H71" s="39"/>
      <c r="I71" s="42">
        <f>SUM(H72:H72)</f>
        <v>0</v>
      </c>
      <c r="J71" s="43" t="str">
        <f>+J72</f>
        <v>ml</v>
      </c>
    </row>
    <row r="72" spans="2:10" s="1" customFormat="1" ht="13.2" x14ac:dyDescent="0.25">
      <c r="B72" s="55"/>
      <c r="C72" s="38"/>
      <c r="D72" s="39"/>
      <c r="E72" s="39"/>
      <c r="F72" s="39"/>
      <c r="G72" s="39"/>
      <c r="H72" s="39">
        <f>IF(AND(F72=0,G72=0),D72*E72,IF(AND(E72=0,G72=0),D72*F72,IF(AND(E72=0,F72=0),D72*G72,IF(AND(E72=0),D72*F72*G72,IF(AND(F72=0),D72*E72*G72,IF(AND(G72=0),D72*E72*F72,D72*E72*F72*G72))))))</f>
        <v>0</v>
      </c>
      <c r="I72" s="39"/>
      <c r="J72" s="40" t="str">
        <f>IF(AND(E72=0,F72&lt;&gt;0,G72&lt;&gt;0),"m2",IF(AND(F72=0,E72&lt;&gt;0,G72&lt;&gt;0),"m2",IF(AND(G72=0,E72&lt;&gt;0,F72&lt;&gt;0),"m2",IF(AND(F72=0,G72=0),"ml",IF(AND(E72=0,G72=0),"ml",IF(AND(E72=0,F72=0),"ml",IF(AND(E72&lt;&gt;0,F72&lt;&gt;0,G72&lt;&gt;0),"m3",0)))))))</f>
        <v>ml</v>
      </c>
    </row>
    <row r="73" spans="2:10" s="1" customFormat="1" ht="13.2" x14ac:dyDescent="0.25">
      <c r="B73" s="41" t="s">
        <v>223</v>
      </c>
      <c r="C73" s="41" t="s">
        <v>224</v>
      </c>
      <c r="D73" s="58"/>
      <c r="E73" s="39"/>
      <c r="F73" s="39"/>
      <c r="G73" s="39"/>
      <c r="H73" s="39"/>
      <c r="I73" s="42">
        <f>SUM(H74:H74)</f>
        <v>0</v>
      </c>
      <c r="J73" s="43" t="str">
        <f>+J74</f>
        <v>ml</v>
      </c>
    </row>
    <row r="74" spans="2:10" s="1" customFormat="1" ht="13.2" x14ac:dyDescent="0.25">
      <c r="B74" s="55"/>
      <c r="C74" s="38"/>
      <c r="D74" s="39"/>
      <c r="E74" s="39"/>
      <c r="F74" s="39"/>
      <c r="G74" s="39"/>
      <c r="H74" s="39">
        <f>IF(AND(F74=0,G74=0),D74*E74,IF(AND(E74=0,G74=0),D74*F74,IF(AND(E74=0,F74=0),D74*G74,IF(AND(E74=0),D74*F74*G74,IF(AND(F74=0),D74*E74*G74,IF(AND(G74=0),D74*E74*F74,D74*E74*F74*G74))))))</f>
        <v>0</v>
      </c>
      <c r="I74" s="39"/>
      <c r="J74" s="40" t="str">
        <f>IF(AND(E74=0,F74&lt;&gt;0,G74&lt;&gt;0),"m2",IF(AND(F74=0,E74&lt;&gt;0,G74&lt;&gt;0),"m2",IF(AND(G74=0,E74&lt;&gt;0,F74&lt;&gt;0),"m2",IF(AND(F74=0,G74=0),"ml",IF(AND(E74=0,G74=0),"ml",IF(AND(E74=0,F74=0),"ml",IF(AND(E74&lt;&gt;0,F74&lt;&gt;0,G74&lt;&gt;0),"m3",0)))))))</f>
        <v>ml</v>
      </c>
    </row>
    <row r="75" spans="2:10" s="1" customFormat="1" ht="13.2" x14ac:dyDescent="0.25">
      <c r="C75" s="38"/>
      <c r="D75" s="58"/>
      <c r="E75" s="39"/>
      <c r="F75" s="39"/>
      <c r="G75" s="39"/>
      <c r="H75" s="39"/>
      <c r="I75" s="39"/>
      <c r="J75" s="40"/>
    </row>
    <row r="76" spans="2:10" s="1" customFormat="1" ht="13.2" x14ac:dyDescent="0.25">
      <c r="B76" s="55" t="s">
        <v>233</v>
      </c>
      <c r="C76" s="56" t="s">
        <v>234</v>
      </c>
      <c r="D76" s="58"/>
      <c r="E76" s="39"/>
      <c r="F76" s="39"/>
      <c r="G76" s="39"/>
      <c r="H76" s="39"/>
      <c r="I76" s="39"/>
      <c r="J76" s="40"/>
    </row>
    <row r="77" spans="2:10" s="1" customFormat="1" ht="13.2" x14ac:dyDescent="0.25">
      <c r="B77" s="41" t="s">
        <v>237</v>
      </c>
      <c r="C77" s="41" t="s">
        <v>238</v>
      </c>
      <c r="D77" s="58"/>
      <c r="E77" s="39"/>
      <c r="F77" s="39"/>
      <c r="G77" s="39"/>
      <c r="H77" s="39"/>
      <c r="I77" s="42">
        <f>SUM(H78:H79)</f>
        <v>26</v>
      </c>
      <c r="J77" s="43" t="s">
        <v>30</v>
      </c>
    </row>
    <row r="78" spans="2:10" s="1" customFormat="1" ht="13.2" x14ac:dyDescent="0.25">
      <c r="B78" s="41"/>
      <c r="C78" s="38" t="s">
        <v>364</v>
      </c>
      <c r="D78" s="58">
        <v>1</v>
      </c>
      <c r="E78" s="39">
        <f>ROUNDUP((14.55)/1,0)</f>
        <v>15</v>
      </c>
      <c r="F78" s="39"/>
      <c r="G78" s="39"/>
      <c r="H78" s="39">
        <f>IF(AND(F78=0,G78=0),D78*E78,IF(AND(E78=0,G78=0),D78*F78,IF(AND(E78=0,F78=0),D78*G78,IF(AND(E78=0),D78*F78*G78,IF(AND(F78=0),D78*E78*G78,IF(AND(G78=0),D78*E78*F78,D78*E78*F78*G78))))))</f>
        <v>15</v>
      </c>
      <c r="I78" s="42"/>
      <c r="J78" s="43"/>
    </row>
    <row r="79" spans="2:10" s="1" customFormat="1" ht="13.2" x14ac:dyDescent="0.25">
      <c r="B79" s="41"/>
      <c r="C79" s="38" t="s">
        <v>365</v>
      </c>
      <c r="D79" s="39">
        <v>1</v>
      </c>
      <c r="E79" s="39">
        <f>ROUNDUP((10.52)/1,0)</f>
        <v>11</v>
      </c>
      <c r="F79" s="39"/>
      <c r="G79" s="39"/>
      <c r="H79" s="39">
        <f>IF(AND(F79=0,G79=0),D79*E79,IF(AND(E79=0,G79=0),D79*F79,IF(AND(E79=0,F79=0),D79*G79,IF(AND(E79=0),D79*F79*G79,IF(AND(F79=0),D79*E79*G79,IF(AND(G79=0),D79*E79*F79,D79*E79*F79*G79))))))</f>
        <v>11</v>
      </c>
      <c r="I79" s="39"/>
      <c r="J79" s="40"/>
    </row>
    <row r="80" spans="2:10" s="1" customFormat="1" ht="13.2" x14ac:dyDescent="0.25">
      <c r="B80" s="41"/>
      <c r="C80" s="41"/>
      <c r="D80" s="58"/>
      <c r="E80" s="39"/>
      <c r="F80" s="39"/>
      <c r="G80" s="39"/>
      <c r="H80" s="39"/>
      <c r="I80" s="42"/>
      <c r="J80" s="43"/>
    </row>
    <row r="81" spans="2:10" s="1" customFormat="1" ht="13.2" x14ac:dyDescent="0.25">
      <c r="B81" s="41" t="s">
        <v>241</v>
      </c>
      <c r="C81" s="41" t="s">
        <v>332</v>
      </c>
      <c r="D81" s="58"/>
      <c r="E81" s="39"/>
      <c r="F81" s="39"/>
      <c r="G81" s="39"/>
      <c r="H81" s="39"/>
      <c r="I81" s="42">
        <f>SUM(H82:H82)</f>
        <v>0</v>
      </c>
      <c r="J81" s="43" t="s">
        <v>30</v>
      </c>
    </row>
    <row r="82" spans="2:10" s="1" customFormat="1" ht="13.2" x14ac:dyDescent="0.25">
      <c r="B82" s="41"/>
      <c r="C82" s="38"/>
      <c r="D82" s="58"/>
      <c r="E82" s="39"/>
      <c r="F82" s="39"/>
      <c r="G82" s="39"/>
      <c r="H82" s="39">
        <f>+D82</f>
        <v>0</v>
      </c>
      <c r="I82" s="42"/>
      <c r="J82" s="43"/>
    </row>
    <row r="83" spans="2:10" s="1" customFormat="1" ht="13.2" x14ac:dyDescent="0.25">
      <c r="B83" s="44"/>
      <c r="C83" s="57"/>
      <c r="D83" s="58"/>
      <c r="E83" s="39"/>
      <c r="F83" s="39"/>
      <c r="G83" s="39"/>
      <c r="H83" s="39"/>
      <c r="I83" s="42"/>
      <c r="J83" s="40"/>
    </row>
    <row r="84" spans="2:10" s="1" customFormat="1" ht="13.2" x14ac:dyDescent="0.25">
      <c r="B84" s="44"/>
      <c r="C84" s="57"/>
      <c r="D84" s="58"/>
      <c r="E84" s="39"/>
      <c r="F84" s="39"/>
      <c r="G84" s="39"/>
      <c r="H84" s="39"/>
      <c r="I84" s="39"/>
      <c r="J84" s="40"/>
    </row>
    <row r="85" spans="2:10" s="1" customFormat="1" ht="13.2" x14ac:dyDescent="0.25">
      <c r="B85" s="44"/>
      <c r="C85" s="57"/>
      <c r="D85" s="58"/>
      <c r="E85" s="39"/>
      <c r="F85" s="39"/>
      <c r="G85" s="39"/>
      <c r="H85" s="39"/>
      <c r="I85" s="39"/>
      <c r="J85" s="40"/>
    </row>
    <row r="86" spans="2:10" s="1" customFormat="1" ht="13.2" x14ac:dyDescent="0.25">
      <c r="B86" s="44"/>
      <c r="C86" s="57"/>
      <c r="D86" s="58"/>
      <c r="E86" s="39"/>
      <c r="F86" s="39"/>
      <c r="G86" s="39"/>
      <c r="H86" s="39"/>
      <c r="I86" s="39"/>
      <c r="J86" s="40"/>
    </row>
    <row r="87" spans="2:10" s="1" customFormat="1" ht="13.2" x14ac:dyDescent="0.25">
      <c r="B87" s="44"/>
      <c r="C87" s="57"/>
      <c r="D87" s="58"/>
      <c r="E87" s="39"/>
      <c r="F87" s="39"/>
      <c r="G87" s="39"/>
      <c r="H87" s="39"/>
      <c r="I87" s="39"/>
      <c r="J87" s="40"/>
    </row>
    <row r="88" spans="2:10" s="1" customFormat="1" ht="13.2" x14ac:dyDescent="0.25">
      <c r="B88" s="44"/>
      <c r="C88" s="57"/>
      <c r="D88" s="58"/>
      <c r="E88" s="39"/>
      <c r="F88" s="39"/>
      <c r="G88" s="39"/>
      <c r="H88" s="39"/>
      <c r="I88" s="39"/>
      <c r="J88" s="40"/>
    </row>
    <row r="89" spans="2:10" s="1" customFormat="1" ht="13.2" x14ac:dyDescent="0.25">
      <c r="B89" s="44"/>
      <c r="C89" s="57"/>
      <c r="D89" s="58"/>
      <c r="E89" s="39"/>
      <c r="F89" s="39"/>
      <c r="G89" s="39"/>
      <c r="H89" s="39"/>
      <c r="I89" s="39"/>
      <c r="J89" s="40"/>
    </row>
    <row r="90" spans="2:10" s="1" customFormat="1" ht="13.2" x14ac:dyDescent="0.25">
      <c r="B90" s="44"/>
      <c r="C90" s="57"/>
      <c r="D90" s="58"/>
      <c r="E90" s="39"/>
      <c r="F90" s="39"/>
      <c r="G90" s="39"/>
      <c r="H90" s="39"/>
      <c r="I90" s="39"/>
      <c r="J90" s="40"/>
    </row>
    <row r="91" spans="2:10" s="1" customFormat="1" ht="13.2" x14ac:dyDescent="0.25">
      <c r="B91" s="44"/>
      <c r="C91" s="57"/>
      <c r="D91" s="58"/>
      <c r="E91" s="39"/>
      <c r="F91" s="39"/>
      <c r="G91" s="39"/>
      <c r="H91" s="39"/>
      <c r="I91" s="39"/>
      <c r="J91" s="40"/>
    </row>
    <row r="92" spans="2:10" s="1" customFormat="1" ht="13.2" x14ac:dyDescent="0.25">
      <c r="B92" s="44"/>
      <c r="C92" s="57"/>
      <c r="D92" s="58"/>
      <c r="E92" s="39"/>
      <c r="F92" s="39"/>
      <c r="G92" s="39"/>
      <c r="H92" s="39"/>
      <c r="I92" s="39"/>
      <c r="J92" s="40"/>
    </row>
    <row r="93" spans="2:10" s="1" customFormat="1" ht="13.2" x14ac:dyDescent="0.25">
      <c r="B93" s="44"/>
      <c r="C93" s="57"/>
      <c r="D93" s="58"/>
      <c r="E93" s="39"/>
      <c r="F93" s="39"/>
      <c r="G93" s="39"/>
      <c r="H93" s="39"/>
      <c r="I93" s="39"/>
      <c r="J93" s="40"/>
    </row>
    <row r="94" spans="2:10" s="1" customFormat="1" ht="13.2" x14ac:dyDescent="0.25">
      <c r="B94" s="44"/>
      <c r="C94" s="57"/>
      <c r="D94" s="58"/>
      <c r="E94" s="39"/>
      <c r="F94" s="39"/>
      <c r="G94" s="39"/>
      <c r="H94" s="39"/>
      <c r="I94" s="39"/>
      <c r="J94" s="40"/>
    </row>
    <row r="95" spans="2:10" s="1" customFormat="1" ht="13.2" x14ac:dyDescent="0.25">
      <c r="B95" s="44"/>
      <c r="C95" s="57"/>
      <c r="D95" s="58"/>
      <c r="E95" s="39"/>
      <c r="F95" s="39"/>
      <c r="G95" s="39"/>
      <c r="H95" s="39"/>
      <c r="I95" s="39"/>
      <c r="J95" s="40"/>
    </row>
    <row r="96" spans="2:10" s="1" customFormat="1" ht="13.2" x14ac:dyDescent="0.25">
      <c r="B96" s="36"/>
      <c r="C96" s="37"/>
      <c r="D96" s="37"/>
      <c r="E96" s="37"/>
      <c r="F96" s="37"/>
      <c r="G96" s="37"/>
      <c r="H96" s="37"/>
      <c r="I96" s="37"/>
      <c r="J96" s="37"/>
    </row>
    <row r="97" spans="2:10" s="1" customFormat="1" ht="13.2" x14ac:dyDescent="0.25">
      <c r="C97" s="142" t="s">
        <v>0</v>
      </c>
      <c r="D97" s="142"/>
      <c r="E97" s="142"/>
      <c r="F97" s="142"/>
      <c r="G97" s="142"/>
      <c r="H97" s="142"/>
    </row>
    <row r="98" spans="2:10" s="1" customFormat="1" ht="13.2" x14ac:dyDescent="0.25">
      <c r="C98" s="142" t="s">
        <v>1</v>
      </c>
      <c r="D98" s="142"/>
      <c r="E98" s="142"/>
      <c r="F98" s="142"/>
      <c r="G98" s="142"/>
      <c r="H98" s="142"/>
    </row>
    <row r="99" spans="2:10" s="1" customFormat="1" ht="13.2" x14ac:dyDescent="0.25">
      <c r="C99" s="142" t="s">
        <v>2</v>
      </c>
      <c r="D99" s="142"/>
      <c r="E99" s="142"/>
      <c r="F99" s="142"/>
      <c r="G99" s="142"/>
      <c r="H99" s="142"/>
    </row>
    <row r="100" spans="2:10" s="1" customFormat="1" ht="13.2" x14ac:dyDescent="0.25">
      <c r="C100" s="143" t="s">
        <v>3</v>
      </c>
      <c r="D100" s="143"/>
      <c r="E100" s="143"/>
      <c r="F100" s="143"/>
      <c r="G100" s="143"/>
      <c r="H100" s="143"/>
    </row>
    <row r="101" spans="2:10" s="1" customFormat="1" ht="13.2" x14ac:dyDescent="0.25">
      <c r="C101" s="51"/>
      <c r="D101" s="51"/>
      <c r="E101" s="51"/>
      <c r="F101" s="51"/>
      <c r="G101" s="51"/>
      <c r="H101" s="51"/>
    </row>
    <row r="102" spans="2:10" s="1" customFormat="1" ht="27" customHeight="1" x14ac:dyDescent="0.25">
      <c r="B102" s="77" t="s">
        <v>355</v>
      </c>
      <c r="C102" s="78"/>
      <c r="D102" s="78"/>
      <c r="E102" s="78"/>
      <c r="F102" s="78"/>
      <c r="G102" s="78"/>
      <c r="H102" s="78"/>
      <c r="I102" s="78"/>
      <c r="J102" s="79"/>
    </row>
    <row r="103" spans="2:10" s="1" customFormat="1" ht="21" x14ac:dyDescent="0.25">
      <c r="B103" s="80" t="s">
        <v>366</v>
      </c>
      <c r="C103" s="81"/>
      <c r="D103" s="81"/>
      <c r="E103" s="81"/>
      <c r="F103" s="81"/>
      <c r="G103" s="81"/>
      <c r="H103" s="81"/>
      <c r="I103" s="81"/>
      <c r="J103" s="82"/>
    </row>
    <row r="104" spans="2:10" s="1" customFormat="1" ht="13.8" thickBot="1" x14ac:dyDescent="0.3">
      <c r="B104" s="52"/>
      <c r="C104" s="52"/>
      <c r="D104" s="52"/>
      <c r="E104" s="52"/>
      <c r="F104" s="52"/>
      <c r="G104" s="52"/>
      <c r="H104" s="52"/>
      <c r="I104" s="52"/>
      <c r="J104" s="52"/>
    </row>
    <row r="105" spans="2:10" s="1" customFormat="1" ht="24.75" customHeight="1" x14ac:dyDescent="0.25">
      <c r="B105" s="137" t="s">
        <v>6</v>
      </c>
      <c r="C105" s="138"/>
      <c r="D105" s="138"/>
      <c r="E105" s="138"/>
      <c r="F105" s="138"/>
      <c r="G105" s="138"/>
      <c r="H105" s="138"/>
      <c r="I105" s="138"/>
      <c r="J105" s="139"/>
    </row>
    <row r="106" spans="2:10" s="1" customFormat="1" ht="13.2" x14ac:dyDescent="0.25">
      <c r="B106" s="2" t="s">
        <v>7</v>
      </c>
      <c r="C106" s="3" t="s">
        <v>8</v>
      </c>
      <c r="D106" s="3"/>
      <c r="E106" s="4"/>
      <c r="F106" s="5"/>
      <c r="G106" s="6" t="s">
        <v>9</v>
      </c>
      <c r="H106" s="140">
        <v>42879</v>
      </c>
      <c r="I106" s="140"/>
      <c r="J106" s="7"/>
    </row>
    <row r="107" spans="2:10" s="1" customFormat="1" ht="13.2" x14ac:dyDescent="0.25">
      <c r="B107" s="2" t="s">
        <v>10</v>
      </c>
      <c r="C107" s="3" t="s">
        <v>11</v>
      </c>
      <c r="F107" s="3"/>
      <c r="G107" s="8" t="s">
        <v>12</v>
      </c>
      <c r="H107" s="4" t="s">
        <v>11</v>
      </c>
      <c r="I107" s="9"/>
      <c r="J107" s="10"/>
    </row>
    <row r="108" spans="2:10" s="1" customFormat="1" ht="13.2" x14ac:dyDescent="0.25">
      <c r="B108" s="2" t="s">
        <v>13</v>
      </c>
      <c r="C108" s="3" t="s">
        <v>11</v>
      </c>
      <c r="F108" s="3"/>
      <c r="G108" s="8" t="s">
        <v>14</v>
      </c>
      <c r="H108" s="4" t="s">
        <v>15</v>
      </c>
      <c r="I108" s="9"/>
      <c r="J108" s="10"/>
    </row>
    <row r="109" spans="2:10" s="1" customFormat="1" ht="13.8" thickBot="1" x14ac:dyDescent="0.3">
      <c r="B109" s="11" t="s">
        <v>16</v>
      </c>
      <c r="C109" s="12" t="s">
        <v>17</v>
      </c>
      <c r="D109" s="13"/>
      <c r="E109" s="13"/>
      <c r="F109" s="12"/>
      <c r="G109" s="14" t="s">
        <v>18</v>
      </c>
      <c r="H109" s="15" t="s">
        <v>19</v>
      </c>
      <c r="I109" s="16"/>
      <c r="J109" s="17"/>
    </row>
    <row r="110" spans="2:10" s="1" customFormat="1" ht="13.2" x14ac:dyDescent="0.25">
      <c r="B110" s="52"/>
      <c r="C110" s="52"/>
      <c r="D110" s="52"/>
      <c r="E110" s="52"/>
      <c r="F110" s="52"/>
      <c r="G110" s="52"/>
      <c r="H110" s="52"/>
      <c r="I110" s="52"/>
      <c r="J110" s="52"/>
    </row>
    <row r="111" spans="2:10" s="1" customFormat="1" ht="13.2" x14ac:dyDescent="0.25">
      <c r="B111" s="20" t="s">
        <v>20</v>
      </c>
      <c r="C111" s="21" t="s">
        <v>21</v>
      </c>
      <c r="D111" s="21" t="s">
        <v>357</v>
      </c>
      <c r="E111" s="21" t="s">
        <v>358</v>
      </c>
      <c r="F111" s="21" t="s">
        <v>359</v>
      </c>
      <c r="G111" s="21" t="s">
        <v>360</v>
      </c>
      <c r="H111" s="21" t="s">
        <v>361</v>
      </c>
      <c r="I111" s="21" t="s">
        <v>22</v>
      </c>
      <c r="J111" s="21" t="s">
        <v>23</v>
      </c>
    </row>
    <row r="112" spans="2:10" s="1" customFormat="1" ht="13.2" x14ac:dyDescent="0.25">
      <c r="B112" s="53">
        <v>4.03</v>
      </c>
      <c r="C112" s="54" t="s">
        <v>182</v>
      </c>
      <c r="D112" s="58"/>
      <c r="E112" s="39"/>
      <c r="F112" s="39"/>
      <c r="G112" s="39"/>
      <c r="H112" s="39"/>
      <c r="I112" s="39"/>
      <c r="J112" s="40"/>
    </row>
    <row r="113" spans="2:10" s="1" customFormat="1" ht="13.2" x14ac:dyDescent="0.25">
      <c r="B113" s="55" t="s">
        <v>183</v>
      </c>
      <c r="C113" s="56" t="s">
        <v>184</v>
      </c>
      <c r="D113" s="58"/>
      <c r="E113" s="39"/>
      <c r="F113" s="39"/>
      <c r="G113" s="39"/>
      <c r="H113" s="39"/>
      <c r="I113" s="39"/>
      <c r="J113" s="40"/>
    </row>
    <row r="114" spans="2:10" s="1" customFormat="1" ht="13.2" x14ac:dyDescent="0.25">
      <c r="B114" s="41" t="s">
        <v>185</v>
      </c>
      <c r="C114" s="41" t="s">
        <v>331</v>
      </c>
      <c r="D114" s="58"/>
      <c r="E114" s="39"/>
      <c r="F114" s="39"/>
      <c r="G114" s="39"/>
      <c r="H114" s="39"/>
      <c r="I114" s="42">
        <f>SUM(H115:H115)</f>
        <v>0</v>
      </c>
      <c r="J114" s="43" t="s">
        <v>102</v>
      </c>
    </row>
    <row r="115" spans="2:10" s="1" customFormat="1" ht="13.2" x14ac:dyDescent="0.25">
      <c r="B115" s="41"/>
      <c r="C115" s="38"/>
      <c r="D115" s="58"/>
      <c r="E115" s="39"/>
      <c r="F115" s="39"/>
      <c r="G115" s="39"/>
      <c r="H115" s="39">
        <f>IF(AND(F115=0,G115=0),D115*E115,IF(AND(E115=0,G115=0),D115*F115,IF(AND(E115=0,F115=0),D115*G115,IF(AND(E115=0),D115*F115*G115,IF(AND(F115=0),D115*E115*G115,IF(AND(G115=0),D115*E115*F115,D115*E115*F115*G115))))))</f>
        <v>0</v>
      </c>
      <c r="I115" s="39"/>
      <c r="J115" s="40"/>
    </row>
    <row r="116" spans="2:10" s="1" customFormat="1" ht="13.2" x14ac:dyDescent="0.25">
      <c r="B116" s="41" t="s">
        <v>187</v>
      </c>
      <c r="C116" s="41" t="s">
        <v>188</v>
      </c>
      <c r="D116" s="58"/>
      <c r="E116" s="39"/>
      <c r="F116" s="39"/>
      <c r="G116" s="39"/>
      <c r="H116" s="39"/>
      <c r="I116" s="42">
        <f>SUM(H117:H118)</f>
        <v>103</v>
      </c>
      <c r="J116" s="43" t="str">
        <f>+J117</f>
        <v>ml</v>
      </c>
    </row>
    <row r="117" spans="2:10" s="1" customFormat="1" ht="13.2" x14ac:dyDescent="0.25">
      <c r="B117" s="55"/>
      <c r="C117" s="38" t="s">
        <v>362</v>
      </c>
      <c r="D117" s="39">
        <v>7</v>
      </c>
      <c r="E117" s="39">
        <v>10.6</v>
      </c>
      <c r="F117" s="39"/>
      <c r="G117" s="39"/>
      <c r="H117" s="39">
        <f>IF(AND(F117=0,G117=0),D117*E117,IF(AND(E117=0,G117=0),D117*F117,IF(AND(E117=0,F117=0),D117*G117,IF(AND(E117=0),D117*F117*G117,IF(AND(F117=0),D117*E117*G117,IF(AND(G117=0),D117*E117*F117,D117*E117*F117*G117))))))</f>
        <v>74.2</v>
      </c>
      <c r="I117" s="39"/>
      <c r="J117" s="40" t="str">
        <f>IF(AND(E117=0,F117&lt;&gt;0,G117&lt;&gt;0),"m2",IF(AND(F117=0,E117&lt;&gt;0,G117&lt;&gt;0),"m2",IF(AND(G117=0,E117&lt;&gt;0,F117&lt;&gt;0),"m2",IF(AND(F117=0,G117=0),"ml",IF(AND(E117=0,G117=0),"ml",IF(AND(E117=0,F117=0),"ml",IF(AND(E117&lt;&gt;0,F117&lt;&gt;0,G117&lt;&gt;0),"m3",0)))))))</f>
        <v>ml</v>
      </c>
    </row>
    <row r="118" spans="2:10" s="1" customFormat="1" ht="13.2" x14ac:dyDescent="0.25">
      <c r="B118" s="55"/>
      <c r="C118" s="38" t="s">
        <v>363</v>
      </c>
      <c r="D118" s="39">
        <v>1</v>
      </c>
      <c r="E118" s="39">
        <v>28.8</v>
      </c>
      <c r="F118" s="39"/>
      <c r="G118" s="39"/>
      <c r="H118" s="39">
        <f>IF(AND(F118=0,G118=0),D118*E118,IF(AND(E118=0,G118=0),D118*F118,IF(AND(E118=0,F118=0),D118*G118,IF(AND(E118=0),D118*F118*G118,IF(AND(F118=0),D118*E118*G118,IF(AND(G118=0),D118*E118*F118,D118*E118*F118*G118))))))</f>
        <v>28.8</v>
      </c>
      <c r="I118" s="39"/>
      <c r="J118" s="40" t="str">
        <f>IF(AND(E118=0,F118&lt;&gt;0,G118&lt;&gt;0),"m2",IF(AND(F118=0,E118&lt;&gt;0,G118&lt;&gt;0),"m2",IF(AND(G118=0,E118&lt;&gt;0,F118&lt;&gt;0),"m2",IF(AND(F118=0,G118=0),"ml",IF(AND(E118=0,G118=0),"ml",IF(AND(E118=0,F118=0),"ml",IF(AND(E118&lt;&gt;0,F118&lt;&gt;0,G118&lt;&gt;0),"m3",0)))))))</f>
        <v>ml</v>
      </c>
    </row>
    <row r="119" spans="2:10" s="1" customFormat="1" ht="13.2" x14ac:dyDescent="0.25">
      <c r="B119" s="41" t="s">
        <v>189</v>
      </c>
      <c r="C119" s="41" t="s">
        <v>190</v>
      </c>
      <c r="D119" s="58"/>
      <c r="E119" s="39"/>
      <c r="F119" s="39"/>
      <c r="G119" s="39"/>
      <c r="H119" s="39"/>
      <c r="I119" s="42">
        <f>SUM(H120:H120)</f>
        <v>0</v>
      </c>
      <c r="J119" s="43" t="str">
        <f>+J120</f>
        <v>ml</v>
      </c>
    </row>
    <row r="120" spans="2:10" s="1" customFormat="1" ht="13.2" x14ac:dyDescent="0.25">
      <c r="B120" s="55"/>
      <c r="C120" s="38"/>
      <c r="D120" s="39"/>
      <c r="E120" s="39"/>
      <c r="F120" s="39"/>
      <c r="G120" s="39"/>
      <c r="H120" s="39">
        <f>IF(AND(F120=0,G120=0),D120*E120,IF(AND(E120=0,G120=0),D120*F120,IF(AND(E120=0,F120=0),D120*G120,IF(AND(E120=0),D120*F120*G120,IF(AND(F120=0),D120*E120*G120,IF(AND(G120=0),D120*E120*F120,D120*E120*F120*G120))))))</f>
        <v>0</v>
      </c>
      <c r="I120" s="39"/>
      <c r="J120" s="40" t="str">
        <f>IF(AND(E120=0,F120&lt;&gt;0,G120&lt;&gt;0),"m2",IF(AND(F120=0,E120&lt;&gt;0,G120&lt;&gt;0),"m2",IF(AND(G120=0,E120&lt;&gt;0,F120&lt;&gt;0),"m2",IF(AND(F120=0,G120=0),"ml",IF(AND(E120=0,G120=0),"ml",IF(AND(E120=0,F120=0),"ml",IF(AND(E120&lt;&gt;0,F120&lt;&gt;0,G120&lt;&gt;0),"m3",0)))))))</f>
        <v>ml</v>
      </c>
    </row>
    <row r="121" spans="2:10" s="1" customFormat="1" ht="13.2" x14ac:dyDescent="0.25">
      <c r="B121" s="41" t="s">
        <v>193</v>
      </c>
      <c r="C121" s="41" t="s">
        <v>194</v>
      </c>
      <c r="D121" s="58"/>
      <c r="E121" s="39"/>
      <c r="F121" s="39"/>
      <c r="G121" s="39"/>
      <c r="H121" s="39"/>
      <c r="I121" s="42">
        <f>SUM(H122:H122)</f>
        <v>0</v>
      </c>
      <c r="J121" s="43" t="str">
        <f>+J122</f>
        <v>ml</v>
      </c>
    </row>
    <row r="122" spans="2:10" s="1" customFormat="1" ht="13.2" x14ac:dyDescent="0.25">
      <c r="B122" s="55"/>
      <c r="C122" s="38"/>
      <c r="D122" s="39"/>
      <c r="E122" s="39"/>
      <c r="F122" s="39"/>
      <c r="G122" s="39"/>
      <c r="H122" s="39">
        <f>IF(AND(F122=0,G122=0),D122*E122,IF(AND(E122=0,G122=0),D122*F122,IF(AND(E122=0,F122=0),D122*G122,IF(AND(E122=0),D122*F122*G122,IF(AND(F122=0),D122*E122*G122,IF(AND(G122=0),D122*E122*F122,D122*E122*F122*G122))))))</f>
        <v>0</v>
      </c>
      <c r="I122" s="39"/>
      <c r="J122" s="40" t="str">
        <f>IF(AND(E122=0,F122&lt;&gt;0,G122&lt;&gt;0),"m2",IF(AND(F122=0,E122&lt;&gt;0,G122&lt;&gt;0),"m2",IF(AND(G122=0,E122&lt;&gt;0,F122&lt;&gt;0),"m2",IF(AND(F122=0,G122=0),"ml",IF(AND(E122=0,G122=0),"ml",IF(AND(E122=0,F122=0),"ml",IF(AND(E122&lt;&gt;0,F122&lt;&gt;0,G122&lt;&gt;0),"m3",0)))))))</f>
        <v>ml</v>
      </c>
    </row>
    <row r="123" spans="2:10" s="1" customFormat="1" ht="13.2" x14ac:dyDescent="0.25">
      <c r="B123" s="41" t="s">
        <v>197</v>
      </c>
      <c r="C123" s="41" t="s">
        <v>198</v>
      </c>
      <c r="D123" s="58"/>
      <c r="E123" s="39"/>
      <c r="F123" s="39"/>
      <c r="G123" s="39"/>
      <c r="H123" s="39"/>
      <c r="I123" s="42">
        <f>SUM(H124)</f>
        <v>0</v>
      </c>
      <c r="J123" s="43" t="s">
        <v>30</v>
      </c>
    </row>
    <row r="124" spans="2:10" s="1" customFormat="1" ht="13.2" x14ac:dyDescent="0.25">
      <c r="B124" s="55"/>
      <c r="C124" s="38"/>
      <c r="D124" s="58"/>
      <c r="E124" s="39"/>
      <c r="F124" s="39"/>
      <c r="G124" s="39"/>
      <c r="H124" s="39">
        <f>IF(AND(F124=0,G124=0),D124*E124,IF(AND(E124=0,G124=0),D124*F124,IF(AND(E124=0,F124=0),D124*G124,IF(AND(E124=0),D124*F124*G124,IF(AND(F124=0),D124*E124*G124,IF(AND(G124=0),D124*E124*F124,D124*E124*F124*G124))))))</f>
        <v>0</v>
      </c>
      <c r="I124" s="39"/>
      <c r="J124" s="40"/>
    </row>
    <row r="125" spans="2:10" s="1" customFormat="1" ht="13.2" x14ac:dyDescent="0.25">
      <c r="B125" s="55" t="s">
        <v>201</v>
      </c>
      <c r="C125" s="56" t="s">
        <v>202</v>
      </c>
      <c r="D125" s="58"/>
      <c r="E125" s="39"/>
      <c r="F125" s="39"/>
      <c r="G125" s="39"/>
      <c r="H125" s="39"/>
      <c r="I125" s="39"/>
      <c r="J125" s="40"/>
    </row>
    <row r="126" spans="2:10" s="1" customFormat="1" ht="13.2" x14ac:dyDescent="0.25">
      <c r="B126" s="41" t="s">
        <v>207</v>
      </c>
      <c r="C126" s="41" t="s">
        <v>208</v>
      </c>
      <c r="D126" s="58"/>
      <c r="E126" s="39"/>
      <c r="F126" s="39"/>
      <c r="G126" s="39"/>
      <c r="H126" s="39"/>
      <c r="I126" s="42">
        <f>SUM(H127:H127)</f>
        <v>4.1500000000000004</v>
      </c>
      <c r="J126" s="43" t="s">
        <v>102</v>
      </c>
    </row>
    <row r="127" spans="2:10" s="1" customFormat="1" ht="13.2" x14ac:dyDescent="0.25">
      <c r="B127" s="55"/>
      <c r="C127" s="38" t="s">
        <v>367</v>
      </c>
      <c r="D127" s="58">
        <v>1</v>
      </c>
      <c r="E127" s="39">
        <v>4.1500000000000004</v>
      </c>
      <c r="F127" s="39"/>
      <c r="G127" s="39"/>
      <c r="H127" s="39">
        <f>+E127</f>
        <v>4.1500000000000004</v>
      </c>
      <c r="I127" s="39"/>
      <c r="J127" s="40"/>
    </row>
    <row r="128" spans="2:10" s="1" customFormat="1" ht="13.2" x14ac:dyDescent="0.25">
      <c r="B128" s="41" t="s">
        <v>213</v>
      </c>
      <c r="C128" s="41" t="s">
        <v>214</v>
      </c>
      <c r="D128" s="58"/>
      <c r="E128" s="39"/>
      <c r="F128" s="39"/>
      <c r="G128" s="39"/>
      <c r="H128" s="39"/>
      <c r="I128" s="42">
        <f>SUM(H129:H129)</f>
        <v>4.1500000000000004</v>
      </c>
      <c r="J128" s="43" t="str">
        <f>+J129</f>
        <v>ml</v>
      </c>
    </row>
    <row r="129" spans="2:10" s="1" customFormat="1" ht="13.2" x14ac:dyDescent="0.25">
      <c r="B129" s="55"/>
      <c r="C129" s="38" t="s">
        <v>367</v>
      </c>
      <c r="D129" s="58">
        <v>1</v>
      </c>
      <c r="E129" s="39">
        <v>4.1500000000000004</v>
      </c>
      <c r="F129" s="39"/>
      <c r="G129" s="39"/>
      <c r="H129" s="39">
        <f>IF(AND(F129=0,G129=0),D129*E129,IF(AND(E129=0,G129=0),D129*F129,IF(AND(E129=0,F129=0),D129*G129,IF(AND(E129=0),D129*F129*G129,IF(AND(F129=0),D129*E129*G129,IF(AND(G129=0),D129*E129*F129,D129*E129*F129*G129))))))</f>
        <v>4.1500000000000004</v>
      </c>
      <c r="I129" s="39"/>
      <c r="J129" s="40" t="str">
        <f>IF(AND(E129=0,F129&lt;&gt;0,G129&lt;&gt;0),"m2",IF(AND(F129=0,E129&lt;&gt;0,G129&lt;&gt;0),"m2",IF(AND(G129=0,E129&lt;&gt;0,F129&lt;&gt;0),"m2",IF(AND(F129=0,G129=0),"ml",IF(AND(E129=0,G129=0),"ml",IF(AND(E129=0,F129=0),"ml",IF(AND(E129&lt;&gt;0,F129&lt;&gt;0,G129&lt;&gt;0),"m3",0)))))))</f>
        <v>ml</v>
      </c>
    </row>
    <row r="130" spans="2:10" s="1" customFormat="1" ht="13.2" x14ac:dyDescent="0.25">
      <c r="B130" s="41" t="s">
        <v>223</v>
      </c>
      <c r="C130" s="41" t="s">
        <v>224</v>
      </c>
      <c r="D130" s="58"/>
      <c r="E130" s="39"/>
      <c r="F130" s="39"/>
      <c r="G130" s="39"/>
      <c r="H130" s="39"/>
      <c r="I130" s="42">
        <f>SUM(H131:H131)</f>
        <v>0</v>
      </c>
      <c r="J130" s="43" t="str">
        <f>+J131</f>
        <v>ml</v>
      </c>
    </row>
    <row r="131" spans="2:10" s="1" customFormat="1" ht="13.2" x14ac:dyDescent="0.25">
      <c r="B131" s="55"/>
      <c r="C131" s="38"/>
      <c r="D131" s="39"/>
      <c r="E131" s="39"/>
      <c r="F131" s="39"/>
      <c r="G131" s="39"/>
      <c r="H131" s="39">
        <f>IF(AND(F131=0,G131=0),D131*E131,IF(AND(E131=0,G131=0),D131*F131,IF(AND(E131=0,F131=0),D131*G131,IF(AND(E131=0),D131*F131*G131,IF(AND(F131=0),D131*E131*G131,IF(AND(G131=0),D131*E131*F131,D131*E131*F131*G131))))))</f>
        <v>0</v>
      </c>
      <c r="I131" s="39"/>
      <c r="J131" s="40" t="str">
        <f>IF(AND(E131=0,F131&lt;&gt;0,G131&lt;&gt;0),"m2",IF(AND(F131=0,E131&lt;&gt;0,G131&lt;&gt;0),"m2",IF(AND(G131=0,E131&lt;&gt;0,F131&lt;&gt;0),"m2",IF(AND(F131=0,G131=0),"ml",IF(AND(E131=0,G131=0),"ml",IF(AND(E131=0,F131=0),"ml",IF(AND(E131&lt;&gt;0,F131&lt;&gt;0,G131&lt;&gt;0),"m3",0)))))))</f>
        <v>ml</v>
      </c>
    </row>
    <row r="132" spans="2:10" s="1" customFormat="1" ht="13.2" x14ac:dyDescent="0.25">
      <c r="C132" s="38"/>
      <c r="D132" s="58"/>
      <c r="E132" s="39"/>
      <c r="F132" s="39"/>
      <c r="G132" s="39"/>
      <c r="H132" s="39"/>
      <c r="I132" s="39"/>
      <c r="J132" s="40"/>
    </row>
    <row r="133" spans="2:10" s="1" customFormat="1" ht="13.2" x14ac:dyDescent="0.25">
      <c r="B133" s="55" t="s">
        <v>233</v>
      </c>
      <c r="C133" s="56" t="s">
        <v>234</v>
      </c>
      <c r="D133" s="58"/>
      <c r="E133" s="39"/>
      <c r="F133" s="39"/>
      <c r="G133" s="39"/>
      <c r="H133" s="39"/>
      <c r="I133" s="39"/>
      <c r="J133" s="40"/>
    </row>
    <row r="134" spans="2:10" s="1" customFormat="1" ht="13.2" x14ac:dyDescent="0.25">
      <c r="B134" s="41" t="s">
        <v>237</v>
      </c>
      <c r="C134" s="41" t="s">
        <v>238</v>
      </c>
      <c r="D134" s="58"/>
      <c r="E134" s="39"/>
      <c r="F134" s="39"/>
      <c r="G134" s="39"/>
      <c r="H134" s="39"/>
      <c r="I134" s="42">
        <f>SUM(H135:H135)</f>
        <v>0</v>
      </c>
      <c r="J134" s="43" t="str">
        <f>+J135</f>
        <v>und</v>
      </c>
    </row>
    <row r="135" spans="2:10" s="1" customFormat="1" ht="13.2" x14ac:dyDescent="0.25">
      <c r="B135" s="44"/>
      <c r="C135" s="38"/>
      <c r="D135" s="39"/>
      <c r="E135" s="39"/>
      <c r="F135" s="39"/>
      <c r="G135" s="39"/>
      <c r="H135" s="39"/>
      <c r="I135" s="39"/>
      <c r="J135" s="40" t="s">
        <v>30</v>
      </c>
    </row>
    <row r="136" spans="2:10" s="1" customFormat="1" ht="13.2" x14ac:dyDescent="0.25">
      <c r="B136" s="41" t="s">
        <v>241</v>
      </c>
      <c r="C136" s="41" t="s">
        <v>332</v>
      </c>
      <c r="D136" s="58"/>
      <c r="E136" s="39"/>
      <c r="F136" s="39"/>
      <c r="G136" s="39"/>
      <c r="H136" s="39"/>
      <c r="I136" s="42">
        <f>SUM(H137:H137)</f>
        <v>0</v>
      </c>
      <c r="J136" s="43" t="str">
        <f>+J137</f>
        <v>und</v>
      </c>
    </row>
    <row r="137" spans="2:10" s="1" customFormat="1" ht="13.2" x14ac:dyDescent="0.25">
      <c r="B137" s="41"/>
      <c r="C137" s="38"/>
      <c r="D137" s="39"/>
      <c r="E137" s="39"/>
      <c r="F137" s="39"/>
      <c r="G137" s="39"/>
      <c r="H137" s="39">
        <f>IF(AND(F137=0,G137=0),D137*E137,IF(AND(E137=0,G137=0),D137*F137,IF(AND(E137=0,F137=0),D137*G137,IF(AND(E137=0),D137*F137*G137,IF(AND(F137=0),D137*E137*G137,IF(AND(G137=0),D137*E137*F137,D137*E137*F137*G137))))))</f>
        <v>0</v>
      </c>
      <c r="I137" s="39"/>
      <c r="J137" s="40" t="s">
        <v>30</v>
      </c>
    </row>
    <row r="138" spans="2:10" s="1" customFormat="1" ht="13.2" x14ac:dyDescent="0.25">
      <c r="B138" s="44"/>
      <c r="C138" s="57"/>
      <c r="D138" s="58"/>
      <c r="E138" s="39"/>
      <c r="F138" s="39"/>
      <c r="G138" s="39"/>
      <c r="H138" s="39"/>
      <c r="I138" s="39"/>
      <c r="J138" s="40"/>
    </row>
    <row r="139" spans="2:10" s="1" customFormat="1" ht="13.2" x14ac:dyDescent="0.25">
      <c r="B139" s="44"/>
      <c r="C139" s="57"/>
      <c r="D139" s="58"/>
      <c r="E139" s="39"/>
      <c r="F139" s="39"/>
      <c r="G139" s="39"/>
      <c r="H139" s="39"/>
      <c r="I139" s="39"/>
      <c r="J139" s="40"/>
    </row>
    <row r="140" spans="2:10" s="1" customFormat="1" ht="13.2" x14ac:dyDescent="0.25">
      <c r="B140" s="44"/>
      <c r="C140" s="57"/>
      <c r="D140" s="58"/>
      <c r="E140" s="39"/>
      <c r="F140" s="39"/>
      <c r="G140" s="39"/>
      <c r="H140" s="39"/>
      <c r="I140" s="39"/>
      <c r="J140" s="40"/>
    </row>
    <row r="141" spans="2:10" s="1" customFormat="1" ht="13.2" x14ac:dyDescent="0.25">
      <c r="B141" s="44"/>
      <c r="C141" s="57"/>
      <c r="D141" s="58"/>
      <c r="E141" s="39"/>
      <c r="F141" s="39"/>
      <c r="G141" s="39"/>
      <c r="H141" s="39"/>
      <c r="I141" s="39"/>
      <c r="J141" s="40"/>
    </row>
    <row r="142" spans="2:10" s="1" customFormat="1" ht="13.2" x14ac:dyDescent="0.25">
      <c r="B142" s="44"/>
      <c r="C142" s="57"/>
      <c r="D142" s="58"/>
      <c r="E142" s="39"/>
      <c r="F142" s="39"/>
      <c r="G142" s="39"/>
      <c r="H142" s="39"/>
      <c r="I142" s="39"/>
      <c r="J142" s="40"/>
    </row>
    <row r="143" spans="2:10" s="1" customFormat="1" ht="13.2" x14ac:dyDescent="0.25">
      <c r="B143" s="44"/>
      <c r="C143" s="57"/>
      <c r="D143" s="58"/>
      <c r="E143" s="39"/>
      <c r="F143" s="39"/>
      <c r="G143" s="39"/>
      <c r="H143" s="39"/>
      <c r="I143" s="39"/>
      <c r="J143" s="40"/>
    </row>
    <row r="144" spans="2:10" s="1" customFormat="1" ht="13.2" x14ac:dyDescent="0.25">
      <c r="B144" s="44"/>
      <c r="C144" s="57"/>
      <c r="D144" s="58"/>
      <c r="E144" s="39"/>
      <c r="F144" s="39"/>
      <c r="G144" s="39"/>
      <c r="H144" s="39"/>
      <c r="I144" s="39"/>
      <c r="J144" s="40"/>
    </row>
    <row r="145" spans="2:10" s="1" customFormat="1" ht="13.2" x14ac:dyDescent="0.25">
      <c r="B145" s="44"/>
      <c r="C145" s="57"/>
      <c r="D145" s="58"/>
      <c r="E145" s="39"/>
      <c r="F145" s="39"/>
      <c r="G145" s="39"/>
      <c r="H145" s="39"/>
      <c r="I145" s="39"/>
      <c r="J145" s="40"/>
    </row>
    <row r="146" spans="2:10" s="1" customFormat="1" ht="13.2" x14ac:dyDescent="0.25">
      <c r="B146" s="44"/>
      <c r="C146" s="57"/>
      <c r="D146" s="58"/>
      <c r="E146" s="39"/>
      <c r="F146" s="39"/>
      <c r="G146" s="39"/>
      <c r="H146" s="39"/>
      <c r="I146" s="39"/>
      <c r="J146" s="40"/>
    </row>
    <row r="147" spans="2:10" s="1" customFormat="1" ht="13.2" x14ac:dyDescent="0.25">
      <c r="B147" s="36"/>
      <c r="C147" s="37"/>
      <c r="D147" s="37"/>
      <c r="E147" s="37"/>
      <c r="F147" s="37"/>
      <c r="G147" s="37"/>
      <c r="H147" s="37"/>
      <c r="I147" s="37"/>
      <c r="J147" s="37"/>
    </row>
    <row r="148" spans="2:10" s="1" customFormat="1" ht="13.2" x14ac:dyDescent="0.25">
      <c r="C148" s="142" t="s">
        <v>0</v>
      </c>
      <c r="D148" s="142"/>
      <c r="E148" s="142"/>
      <c r="F148" s="142"/>
      <c r="G148" s="142"/>
      <c r="H148" s="142"/>
    </row>
    <row r="149" spans="2:10" s="1" customFormat="1" ht="13.2" x14ac:dyDescent="0.25">
      <c r="C149" s="142" t="s">
        <v>1</v>
      </c>
      <c r="D149" s="142"/>
      <c r="E149" s="142"/>
      <c r="F149" s="142"/>
      <c r="G149" s="142"/>
      <c r="H149" s="142"/>
    </row>
    <row r="150" spans="2:10" s="1" customFormat="1" ht="13.2" x14ac:dyDescent="0.25">
      <c r="C150" s="142" t="s">
        <v>2</v>
      </c>
      <c r="D150" s="142"/>
      <c r="E150" s="142"/>
      <c r="F150" s="142"/>
      <c r="G150" s="142"/>
      <c r="H150" s="142"/>
    </row>
    <row r="151" spans="2:10" s="1" customFormat="1" ht="13.2" x14ac:dyDescent="0.25">
      <c r="C151" s="143" t="s">
        <v>3</v>
      </c>
      <c r="D151" s="143"/>
      <c r="E151" s="143"/>
      <c r="F151" s="143"/>
      <c r="G151" s="143"/>
      <c r="H151" s="143"/>
    </row>
    <row r="152" spans="2:10" s="1" customFormat="1" ht="13.2" x14ac:dyDescent="0.25">
      <c r="C152" s="51"/>
      <c r="D152" s="51"/>
      <c r="E152" s="51"/>
      <c r="F152" s="51"/>
      <c r="G152" s="51"/>
      <c r="H152" s="51"/>
    </row>
    <row r="153" spans="2:10" s="1" customFormat="1" ht="33.75" customHeight="1" x14ac:dyDescent="0.25">
      <c r="B153" s="77" t="s">
        <v>355</v>
      </c>
      <c r="C153" s="78"/>
      <c r="D153" s="78"/>
      <c r="E153" s="78"/>
      <c r="F153" s="78"/>
      <c r="G153" s="78"/>
      <c r="H153" s="78"/>
      <c r="I153" s="78"/>
      <c r="J153" s="79"/>
    </row>
    <row r="154" spans="2:10" s="1" customFormat="1" ht="21" x14ac:dyDescent="0.25">
      <c r="B154" s="80" t="s">
        <v>368</v>
      </c>
      <c r="C154" s="81"/>
      <c r="D154" s="81"/>
      <c r="E154" s="81"/>
      <c r="F154" s="81"/>
      <c r="G154" s="81"/>
      <c r="H154" s="81"/>
      <c r="I154" s="81"/>
      <c r="J154" s="82"/>
    </row>
    <row r="155" spans="2:10" s="1" customFormat="1" ht="13.8" thickBot="1" x14ac:dyDescent="0.3">
      <c r="B155" s="52"/>
      <c r="C155" s="52"/>
      <c r="D155" s="52"/>
      <c r="E155" s="52"/>
      <c r="F155" s="52"/>
      <c r="G155" s="52"/>
      <c r="H155" s="52"/>
      <c r="I155" s="52"/>
      <c r="J155" s="52"/>
    </row>
    <row r="156" spans="2:10" s="1" customFormat="1" ht="24.75" customHeight="1" x14ac:dyDescent="0.25">
      <c r="B156" s="137" t="s">
        <v>6</v>
      </c>
      <c r="C156" s="138"/>
      <c r="D156" s="138"/>
      <c r="E156" s="138"/>
      <c r="F156" s="138"/>
      <c r="G156" s="138"/>
      <c r="H156" s="138"/>
      <c r="I156" s="138"/>
      <c r="J156" s="139"/>
    </row>
    <row r="157" spans="2:10" s="1" customFormat="1" ht="13.2" x14ac:dyDescent="0.25">
      <c r="B157" s="2" t="s">
        <v>7</v>
      </c>
      <c r="C157" s="3" t="s">
        <v>8</v>
      </c>
      <c r="D157" s="3"/>
      <c r="E157" s="4"/>
      <c r="F157" s="5"/>
      <c r="G157" s="6" t="s">
        <v>9</v>
      </c>
      <c r="H157" s="140">
        <v>42879</v>
      </c>
      <c r="I157" s="140"/>
      <c r="J157" s="7"/>
    </row>
    <row r="158" spans="2:10" s="1" customFormat="1" ht="13.2" x14ac:dyDescent="0.25">
      <c r="B158" s="2" t="s">
        <v>10</v>
      </c>
      <c r="C158" s="3" t="s">
        <v>11</v>
      </c>
      <c r="F158" s="3"/>
      <c r="G158" s="8" t="s">
        <v>12</v>
      </c>
      <c r="H158" s="4" t="s">
        <v>11</v>
      </c>
      <c r="I158" s="9"/>
      <c r="J158" s="10"/>
    </row>
    <row r="159" spans="2:10" s="1" customFormat="1" ht="13.2" x14ac:dyDescent="0.25">
      <c r="B159" s="2" t="s">
        <v>13</v>
      </c>
      <c r="C159" s="3" t="s">
        <v>11</v>
      </c>
      <c r="F159" s="3"/>
      <c r="G159" s="8" t="s">
        <v>14</v>
      </c>
      <c r="H159" s="4" t="s">
        <v>15</v>
      </c>
      <c r="I159" s="9"/>
      <c r="J159" s="10"/>
    </row>
    <row r="160" spans="2:10" s="1" customFormat="1" ht="13.8" thickBot="1" x14ac:dyDescent="0.3">
      <c r="B160" s="11" t="s">
        <v>16</v>
      </c>
      <c r="C160" s="12" t="s">
        <v>17</v>
      </c>
      <c r="D160" s="13"/>
      <c r="E160" s="13"/>
      <c r="F160" s="12"/>
      <c r="G160" s="14" t="s">
        <v>18</v>
      </c>
      <c r="H160" s="15" t="s">
        <v>19</v>
      </c>
      <c r="I160" s="16"/>
      <c r="J160" s="17"/>
    </row>
    <row r="161" spans="2:10" s="1" customFormat="1" ht="13.2" x14ac:dyDescent="0.25">
      <c r="B161" s="52"/>
      <c r="C161" s="52"/>
      <c r="D161" s="52"/>
      <c r="E161" s="52"/>
      <c r="F161" s="52"/>
      <c r="G161" s="52"/>
      <c r="H161" s="52"/>
      <c r="I161" s="52"/>
      <c r="J161" s="52"/>
    </row>
    <row r="162" spans="2:10" s="1" customFormat="1" ht="13.2" x14ac:dyDescent="0.25">
      <c r="B162" s="20" t="s">
        <v>20</v>
      </c>
      <c r="C162" s="21" t="s">
        <v>21</v>
      </c>
      <c r="D162" s="21" t="s">
        <v>357</v>
      </c>
      <c r="E162" s="21" t="s">
        <v>358</v>
      </c>
      <c r="F162" s="21" t="s">
        <v>359</v>
      </c>
      <c r="G162" s="21" t="s">
        <v>360</v>
      </c>
      <c r="H162" s="21" t="s">
        <v>361</v>
      </c>
      <c r="I162" s="21" t="s">
        <v>22</v>
      </c>
      <c r="J162" s="21" t="s">
        <v>23</v>
      </c>
    </row>
    <row r="163" spans="2:10" s="1" customFormat="1" ht="13.2" x14ac:dyDescent="0.25">
      <c r="B163" s="53">
        <v>4.03</v>
      </c>
      <c r="C163" s="54" t="s">
        <v>182</v>
      </c>
      <c r="D163" s="58"/>
      <c r="E163" s="39"/>
      <c r="F163" s="39"/>
      <c r="G163" s="39"/>
      <c r="H163" s="39"/>
      <c r="I163" s="39"/>
      <c r="J163" s="40"/>
    </row>
    <row r="164" spans="2:10" s="1" customFormat="1" ht="13.2" x14ac:dyDescent="0.25">
      <c r="B164" s="55" t="s">
        <v>183</v>
      </c>
      <c r="C164" s="56" t="s">
        <v>184</v>
      </c>
      <c r="D164" s="58"/>
      <c r="E164" s="39"/>
      <c r="F164" s="39"/>
      <c r="G164" s="39"/>
      <c r="H164" s="39"/>
      <c r="I164" s="39"/>
      <c r="J164" s="40"/>
    </row>
    <row r="165" spans="2:10" s="1" customFormat="1" ht="13.2" x14ac:dyDescent="0.25">
      <c r="B165" s="41" t="s">
        <v>185</v>
      </c>
      <c r="C165" s="41" t="s">
        <v>331</v>
      </c>
      <c r="D165" s="58"/>
      <c r="E165" s="39"/>
      <c r="F165" s="39"/>
      <c r="G165" s="39"/>
      <c r="H165" s="39"/>
      <c r="I165" s="42">
        <f>SUM(H166:H166)</f>
        <v>14</v>
      </c>
      <c r="J165" s="43" t="str">
        <f>+J166</f>
        <v>ml</v>
      </c>
    </row>
    <row r="166" spans="2:10" s="1" customFormat="1" ht="13.2" x14ac:dyDescent="0.25">
      <c r="B166" s="41"/>
      <c r="C166" s="38" t="s">
        <v>369</v>
      </c>
      <c r="D166" s="58">
        <v>1</v>
      </c>
      <c r="E166" s="39">
        <v>14</v>
      </c>
      <c r="F166" s="39"/>
      <c r="G166" s="39"/>
      <c r="H166" s="39">
        <f>IF(AND(F166=0,G166=0),D166*E166,IF(AND(E166=0,G166=0),D166*F166,IF(AND(E166=0,F166=0),D166*G166,IF(AND(E166=0),D166*F166*G166,IF(AND(F166=0),D166*E166*G166,IF(AND(G166=0),D166*E166*F166,D166*E166*F166*G166))))))</f>
        <v>14</v>
      </c>
      <c r="I166" s="39"/>
      <c r="J166" s="40" t="str">
        <f>IF(AND(E166=0,F166&lt;&gt;0,G166&lt;&gt;0),"m2",IF(AND(F166=0,E166&lt;&gt;0,G166&lt;&gt;0),"m2",IF(AND(G166=0,E166&lt;&gt;0,F166&lt;&gt;0),"m2",IF(AND(F166=0,G166=0),"ml",IF(AND(E166=0,G166=0),"ml",IF(AND(E166=0,F166=0),"ml",IF(AND(E166&lt;&gt;0,F166&lt;&gt;0,G166&lt;&gt;0),"m3",0)))))))</f>
        <v>ml</v>
      </c>
    </row>
    <row r="167" spans="2:10" s="1" customFormat="1" ht="13.2" x14ac:dyDescent="0.25">
      <c r="B167" s="41" t="s">
        <v>187</v>
      </c>
      <c r="C167" s="41" t="s">
        <v>188</v>
      </c>
      <c r="D167" s="58"/>
      <c r="E167" s="39"/>
      <c r="F167" s="39"/>
      <c r="G167" s="39"/>
      <c r="H167" s="39"/>
      <c r="I167" s="42">
        <f>SUM(H168:H169)</f>
        <v>11</v>
      </c>
      <c r="J167" s="43" t="str">
        <f>+J168</f>
        <v>ml</v>
      </c>
    </row>
    <row r="168" spans="2:10" s="1" customFormat="1" ht="13.2" x14ac:dyDescent="0.25">
      <c r="B168" s="55"/>
      <c r="C168" s="38" t="s">
        <v>362</v>
      </c>
      <c r="D168" s="39">
        <v>2</v>
      </c>
      <c r="E168" s="39">
        <v>3.5</v>
      </c>
      <c r="F168" s="39"/>
      <c r="G168" s="39"/>
      <c r="H168" s="39">
        <f>IF(AND(F168=0,G168=0),D168*E168,IF(AND(E168=0,G168=0),D168*F168,IF(AND(E168=0,F168=0),D168*G168,IF(AND(E168=0),D168*F168*G168,IF(AND(F168=0),D168*E168*G168,IF(AND(G168=0),D168*E168*F168,D168*E168*F168*G168))))))</f>
        <v>7</v>
      </c>
      <c r="I168" s="39"/>
      <c r="J168" s="40" t="str">
        <f>IF(AND(E168=0,F168&lt;&gt;0,G168&lt;&gt;0),"m2",IF(AND(F168=0,E168&lt;&gt;0,G168&lt;&gt;0),"m2",IF(AND(G168=0,E168&lt;&gt;0,F168&lt;&gt;0),"m2",IF(AND(F168=0,G168=0),"ml",IF(AND(E168=0,G168=0),"ml",IF(AND(E168=0,F168=0),"ml",IF(AND(E168&lt;&gt;0,F168&lt;&gt;0,G168&lt;&gt;0),"m3",0)))))))</f>
        <v>ml</v>
      </c>
    </row>
    <row r="169" spans="2:10" s="1" customFormat="1" ht="13.2" x14ac:dyDescent="0.25">
      <c r="B169" s="55"/>
      <c r="C169" s="38" t="s">
        <v>363</v>
      </c>
      <c r="D169" s="39">
        <v>1</v>
      </c>
      <c r="E169" s="39">
        <v>4</v>
      </c>
      <c r="F169" s="39"/>
      <c r="G169" s="39"/>
      <c r="H169" s="39">
        <f>IF(AND(F169=0,G169=0),D169*E169,IF(AND(E169=0,G169=0),D169*F169,IF(AND(E169=0,F169=0),D169*G169,IF(AND(E169=0),D169*F169*G169,IF(AND(F169=0),D169*E169*G169,IF(AND(G169=0),D169*E169*F169,D169*E169*F169*G169))))))</f>
        <v>4</v>
      </c>
      <c r="I169" s="39"/>
      <c r="J169" s="40" t="str">
        <f>IF(AND(E169=0,F169&lt;&gt;0,G169&lt;&gt;0),"m2",IF(AND(F169=0,E169&lt;&gt;0,G169&lt;&gt;0),"m2",IF(AND(G169=0,E169&lt;&gt;0,F169&lt;&gt;0),"m2",IF(AND(F169=0,G169=0),"ml",IF(AND(E169=0,G169=0),"ml",IF(AND(E169=0,F169=0),"ml",IF(AND(E169&lt;&gt;0,F169&lt;&gt;0,G169&lt;&gt;0),"m3",0)))))))</f>
        <v>ml</v>
      </c>
    </row>
    <row r="170" spans="2:10" s="1" customFormat="1" ht="13.2" x14ac:dyDescent="0.25">
      <c r="B170" s="41" t="s">
        <v>189</v>
      </c>
      <c r="C170" s="41" t="s">
        <v>190</v>
      </c>
      <c r="D170" s="58"/>
      <c r="E170" s="39"/>
      <c r="F170" s="39"/>
      <c r="G170" s="39"/>
      <c r="H170" s="39"/>
      <c r="I170" s="42">
        <f>SUM(H171:H171)</f>
        <v>0</v>
      </c>
      <c r="J170" s="43" t="str">
        <f>+J171</f>
        <v>ml</v>
      </c>
    </row>
    <row r="171" spans="2:10" s="1" customFormat="1" ht="13.2" x14ac:dyDescent="0.25">
      <c r="B171" s="55"/>
      <c r="C171" s="38"/>
      <c r="D171" s="39"/>
      <c r="E171" s="39"/>
      <c r="F171" s="39"/>
      <c r="G171" s="39"/>
      <c r="H171" s="39">
        <f>IF(AND(F171=0,G171=0),D171*E171,IF(AND(E171=0,G171=0),D171*F171,IF(AND(E171=0,F171=0),D171*G171,IF(AND(E171=0),D171*F171*G171,IF(AND(F171=0),D171*E171*G171,IF(AND(G171=0),D171*E171*F171,D171*E171*F171*G171))))))</f>
        <v>0</v>
      </c>
      <c r="I171" s="39"/>
      <c r="J171" s="40" t="str">
        <f>IF(AND(E171=0,F171&lt;&gt;0,G171&lt;&gt;0),"m2",IF(AND(F171=0,E171&lt;&gt;0,G171&lt;&gt;0),"m2",IF(AND(G171=0,E171&lt;&gt;0,F171&lt;&gt;0),"m2",IF(AND(F171=0,G171=0),"ml",IF(AND(E171=0,G171=0),"ml",IF(AND(E171=0,F171=0),"ml",IF(AND(E171&lt;&gt;0,F171&lt;&gt;0,G171&lt;&gt;0),"m3",0)))))))</f>
        <v>ml</v>
      </c>
    </row>
    <row r="172" spans="2:10" s="1" customFormat="1" ht="13.2" x14ac:dyDescent="0.25">
      <c r="B172" s="41" t="s">
        <v>193</v>
      </c>
      <c r="C172" s="41" t="s">
        <v>194</v>
      </c>
      <c r="D172" s="58"/>
      <c r="E172" s="39"/>
      <c r="F172" s="39"/>
      <c r="G172" s="39"/>
      <c r="H172" s="39"/>
      <c r="I172" s="42">
        <f>SUM(H173:H174)</f>
        <v>16.05</v>
      </c>
      <c r="J172" s="43" t="s">
        <v>102</v>
      </c>
    </row>
    <row r="173" spans="2:10" s="1" customFormat="1" ht="13.2" x14ac:dyDescent="0.25">
      <c r="B173" s="41"/>
      <c r="C173" s="38" t="s">
        <v>370</v>
      </c>
      <c r="D173" s="58">
        <v>1</v>
      </c>
      <c r="E173" s="74">
        <v>14.55</v>
      </c>
      <c r="F173" s="39"/>
      <c r="G173" s="39"/>
      <c r="H173" s="39">
        <f>IF(AND(F173=0,G173=0),D173*E173,IF(AND(E173=0,G173=0),D173*F173,IF(AND(E173=0,F173=0),D173*G173,IF(AND(E173=0),D173*F173*G173,IF(AND(F173=0),D173*E173*G173,IF(AND(G173=0),D173*E173*F173,D173*E173*F173*G173))))))</f>
        <v>14.55</v>
      </c>
      <c r="I173" s="39"/>
      <c r="J173" s="40"/>
    </row>
    <row r="174" spans="2:10" s="1" customFormat="1" ht="13.2" x14ac:dyDescent="0.25">
      <c r="B174" s="55"/>
      <c r="C174" s="38" t="s">
        <v>371</v>
      </c>
      <c r="D174" s="39">
        <v>1</v>
      </c>
      <c r="E174" s="39">
        <v>1.5</v>
      </c>
      <c r="F174" s="39"/>
      <c r="G174" s="39"/>
      <c r="H174" s="39">
        <f>IF(AND(F174=0,G174=0),D174*E174,IF(AND(E174=0,G174=0),D174*F174,IF(AND(E174=0,F174=0),D174*G174,IF(AND(E174=0),D174*F174*G174,IF(AND(F174=0),D174*E174*G174,IF(AND(G174=0),D174*E174*F174,D174*E174*F174*G174))))))</f>
        <v>1.5</v>
      </c>
      <c r="I174" s="39"/>
      <c r="J174" s="40"/>
    </row>
    <row r="175" spans="2:10" s="1" customFormat="1" ht="13.2" x14ac:dyDescent="0.25">
      <c r="B175" s="55"/>
      <c r="C175" s="38"/>
      <c r="D175" s="58"/>
      <c r="E175" s="39"/>
      <c r="F175" s="39"/>
      <c r="G175" s="39"/>
      <c r="H175" s="39"/>
      <c r="I175" s="39"/>
      <c r="J175" s="40"/>
    </row>
    <row r="176" spans="2:10" s="1" customFormat="1" ht="13.2" x14ac:dyDescent="0.25">
      <c r="B176" s="41" t="s">
        <v>197</v>
      </c>
      <c r="C176" s="41" t="s">
        <v>198</v>
      </c>
      <c r="D176" s="58"/>
      <c r="E176" s="39"/>
      <c r="F176" s="39"/>
      <c r="G176" s="39"/>
      <c r="H176" s="39"/>
      <c r="I176" s="42">
        <f>SUM(H177:H178)</f>
        <v>5</v>
      </c>
      <c r="J176" s="43" t="str">
        <f>+J177</f>
        <v>und</v>
      </c>
    </row>
    <row r="177" spans="2:10" s="1" customFormat="1" ht="13.2" x14ac:dyDescent="0.25">
      <c r="B177" s="55"/>
      <c r="C177" s="38" t="s">
        <v>372</v>
      </c>
      <c r="D177" s="39">
        <v>4</v>
      </c>
      <c r="E177" s="39"/>
      <c r="F177" s="39"/>
      <c r="G177" s="39"/>
      <c r="H177" s="39">
        <f>+D177</f>
        <v>4</v>
      </c>
      <c r="I177" s="39"/>
      <c r="J177" s="40" t="s">
        <v>30</v>
      </c>
    </row>
    <row r="178" spans="2:10" s="1" customFormat="1" ht="13.2" x14ac:dyDescent="0.25">
      <c r="B178" s="55"/>
      <c r="C178" s="38" t="s">
        <v>373</v>
      </c>
      <c r="D178" s="58">
        <v>1</v>
      </c>
      <c r="E178" s="39"/>
      <c r="F178" s="39"/>
      <c r="G178" s="39"/>
      <c r="H178" s="39">
        <f>+D178</f>
        <v>1</v>
      </c>
      <c r="I178" s="39"/>
      <c r="J178" s="40"/>
    </row>
    <row r="179" spans="2:10" s="1" customFormat="1" ht="13.2" x14ac:dyDescent="0.25">
      <c r="B179" s="55" t="s">
        <v>201</v>
      </c>
      <c r="C179" s="56" t="s">
        <v>202</v>
      </c>
      <c r="D179" s="58"/>
      <c r="E179" s="39"/>
      <c r="F179" s="39"/>
      <c r="G179" s="39"/>
      <c r="H179" s="39"/>
      <c r="I179" s="39"/>
      <c r="J179" s="40"/>
    </row>
    <row r="180" spans="2:10" s="1" customFormat="1" ht="13.2" x14ac:dyDescent="0.25">
      <c r="B180" s="41" t="s">
        <v>207</v>
      </c>
      <c r="C180" s="41" t="s">
        <v>208</v>
      </c>
      <c r="D180" s="58"/>
      <c r="E180" s="39"/>
      <c r="F180" s="39"/>
      <c r="G180" s="39"/>
      <c r="H180" s="39"/>
      <c r="I180" s="42">
        <f>SUM(H181:H181)</f>
        <v>0</v>
      </c>
      <c r="J180" s="43" t="str">
        <f>+J181</f>
        <v>ml</v>
      </c>
    </row>
    <row r="181" spans="2:10" s="1" customFormat="1" ht="13.2" x14ac:dyDescent="0.25">
      <c r="B181" s="55"/>
      <c r="C181" s="38" t="s">
        <v>374</v>
      </c>
      <c r="D181" s="39"/>
      <c r="E181" s="39"/>
      <c r="F181" s="39"/>
      <c r="G181" s="39"/>
      <c r="H181" s="39">
        <f>IF(AND(F181=0,G181=0),D181*E181,IF(AND(E181=0,G181=0),D181*F181,IF(AND(E181=0,F181=0),D181*G181,IF(AND(E181=0),D181*F181*G181,IF(AND(F181=0),D181*E181*G181,IF(AND(G181=0),D181*E181*F181,D181*E181*F181*G181))))))</f>
        <v>0</v>
      </c>
      <c r="I181" s="39"/>
      <c r="J181" s="40" t="str">
        <f>IF(AND(E181=0,F181&lt;&gt;0,G181&lt;&gt;0),"m2",IF(AND(F181=0,E181&lt;&gt;0,G181&lt;&gt;0),"m2",IF(AND(G181=0,E181&lt;&gt;0,F181&lt;&gt;0),"m2",IF(AND(F181=0,G181=0),"ml",IF(AND(E181=0,G181=0),"ml",IF(AND(E181=0,F181=0),"ml",IF(AND(E181&lt;&gt;0,F181&lt;&gt;0,G181&lt;&gt;0),"m3",0)))))))</f>
        <v>ml</v>
      </c>
    </row>
    <row r="182" spans="2:10" s="1" customFormat="1" ht="13.2" x14ac:dyDescent="0.25">
      <c r="B182" s="41" t="s">
        <v>213</v>
      </c>
      <c r="C182" s="41" t="s">
        <v>214</v>
      </c>
      <c r="D182" s="58"/>
      <c r="E182" s="39"/>
      <c r="F182" s="39"/>
      <c r="G182" s="39"/>
      <c r="H182" s="39"/>
      <c r="I182" s="42">
        <f>SUM(H183:H183)</f>
        <v>0</v>
      </c>
      <c r="J182" s="43" t="str">
        <f>+J183</f>
        <v>ml</v>
      </c>
    </row>
    <row r="183" spans="2:10" s="1" customFormat="1" ht="13.2" x14ac:dyDescent="0.25">
      <c r="B183" s="55"/>
      <c r="C183" s="38" t="s">
        <v>374</v>
      </c>
      <c r="D183" s="39"/>
      <c r="E183" s="39"/>
      <c r="F183" s="39"/>
      <c r="G183" s="39"/>
      <c r="H183" s="39">
        <f>IF(AND(F183=0,G183=0),D183*E183,IF(AND(E183=0,G183=0),D183*F183,IF(AND(E183=0,F183=0),D183*G183,IF(AND(E183=0),D183*F183*G183,IF(AND(F183=0),D183*E183*G183,IF(AND(G183=0),D183*E183*F183,D183*E183*F183*G183))))))</f>
        <v>0</v>
      </c>
      <c r="I183" s="39"/>
      <c r="J183" s="40" t="str">
        <f>IF(AND(E183=0,F183&lt;&gt;0,G183&lt;&gt;0),"m2",IF(AND(F183=0,E183&lt;&gt;0,G183&lt;&gt;0),"m2",IF(AND(G183=0,E183&lt;&gt;0,F183&lt;&gt;0),"m2",IF(AND(F183=0,G183=0),"ml",IF(AND(E183=0,G183=0),"ml",IF(AND(E183=0,F183=0),"ml",IF(AND(E183&lt;&gt;0,F183&lt;&gt;0,G183&lt;&gt;0),"m3",0)))))))</f>
        <v>ml</v>
      </c>
    </row>
    <row r="184" spans="2:10" s="1" customFormat="1" ht="13.2" x14ac:dyDescent="0.25">
      <c r="B184" s="41" t="s">
        <v>215</v>
      </c>
      <c r="C184" s="41" t="s">
        <v>216</v>
      </c>
      <c r="D184" s="58"/>
      <c r="E184" s="39"/>
      <c r="F184" s="39"/>
      <c r="G184" s="39"/>
      <c r="H184" s="39"/>
      <c r="I184" s="42">
        <f>SUM(H185:H185)</f>
        <v>0</v>
      </c>
      <c r="J184" s="43" t="str">
        <f>+J185</f>
        <v>ml</v>
      </c>
    </row>
    <row r="185" spans="2:10" s="1" customFormat="1" ht="13.2" x14ac:dyDescent="0.25">
      <c r="B185" s="55"/>
      <c r="C185" s="38" t="s">
        <v>374</v>
      </c>
      <c r="D185" s="39"/>
      <c r="E185" s="39"/>
      <c r="F185" s="39"/>
      <c r="G185" s="39"/>
      <c r="H185" s="39">
        <f>IF(AND(F185=0,G185=0),D185*E185,IF(AND(E185=0,G185=0),D185*F185,IF(AND(E185=0,F185=0),D185*G185,IF(AND(E185=0),D185*F185*G185,IF(AND(F185=0),D185*E185*G185,IF(AND(G185=0),D185*E185*F185,D185*E185*F185*G185))))))</f>
        <v>0</v>
      </c>
      <c r="I185" s="39"/>
      <c r="J185" s="40" t="str">
        <f>IF(AND(E185=0,F185&lt;&gt;0,G185&lt;&gt;0),"m2",IF(AND(F185=0,E185&lt;&gt;0,G185&lt;&gt;0),"m2",IF(AND(G185=0,E185&lt;&gt;0,F185&lt;&gt;0),"m2",IF(AND(F185=0,G185=0),"ml",IF(AND(E185=0,G185=0),"ml",IF(AND(E185=0,F185=0),"ml",IF(AND(E185&lt;&gt;0,F185&lt;&gt;0,G185&lt;&gt;0),"m3",0)))))))</f>
        <v>ml</v>
      </c>
    </row>
    <row r="186" spans="2:10" s="1" customFormat="1" ht="13.2" x14ac:dyDescent="0.25">
      <c r="B186" s="41" t="s">
        <v>223</v>
      </c>
      <c r="C186" s="41" t="s">
        <v>224</v>
      </c>
      <c r="D186" s="58"/>
      <c r="E186" s="39"/>
      <c r="F186" s="39"/>
      <c r="G186" s="39"/>
      <c r="H186" s="39"/>
      <c r="I186" s="42">
        <f>SUM(H187:H187)</f>
        <v>0</v>
      </c>
      <c r="J186" s="43" t="str">
        <f>+J187</f>
        <v>ml</v>
      </c>
    </row>
    <row r="187" spans="2:10" s="1" customFormat="1" ht="13.2" x14ac:dyDescent="0.25">
      <c r="B187" s="55"/>
      <c r="C187" s="38" t="s">
        <v>374</v>
      </c>
      <c r="D187" s="39"/>
      <c r="E187" s="39"/>
      <c r="F187" s="39"/>
      <c r="G187" s="39"/>
      <c r="H187" s="39">
        <f>IF(AND(F187=0,G187=0),D187*E187,IF(AND(E187=0,G187=0),D187*F187,IF(AND(E187=0,F187=0),D187*G187,IF(AND(E187=0),D187*F187*G187,IF(AND(F187=0),D187*E187*G187,IF(AND(G187=0),D187*E187*F187,D187*E187*F187*G187))))))</f>
        <v>0</v>
      </c>
      <c r="I187" s="39"/>
      <c r="J187" s="40" t="str">
        <f>IF(AND(E187=0,F187&lt;&gt;0,G187&lt;&gt;0),"m2",IF(AND(F187=0,E187&lt;&gt;0,G187&lt;&gt;0),"m2",IF(AND(G187=0,E187&lt;&gt;0,F187&lt;&gt;0),"m2",IF(AND(F187=0,G187=0),"ml",IF(AND(E187=0,G187=0),"ml",IF(AND(E187=0,F187=0),"ml",IF(AND(E187&lt;&gt;0,F187&lt;&gt;0,G187&lt;&gt;0),"m3",0)))))))</f>
        <v>ml</v>
      </c>
    </row>
    <row r="188" spans="2:10" s="1" customFormat="1" ht="13.2" x14ac:dyDescent="0.25">
      <c r="C188" s="38"/>
      <c r="D188" s="58"/>
      <c r="E188" s="39"/>
      <c r="F188" s="39"/>
      <c r="G188" s="39"/>
      <c r="H188" s="39"/>
      <c r="I188" s="39"/>
      <c r="J188" s="40"/>
    </row>
    <row r="189" spans="2:10" s="1" customFormat="1" ht="13.2" x14ac:dyDescent="0.25">
      <c r="B189" s="55" t="s">
        <v>233</v>
      </c>
      <c r="C189" s="56" t="s">
        <v>234</v>
      </c>
      <c r="D189" s="58"/>
      <c r="E189" s="39"/>
      <c r="F189" s="39"/>
      <c r="G189" s="39"/>
      <c r="H189" s="39"/>
      <c r="I189" s="39"/>
      <c r="J189" s="40"/>
    </row>
    <row r="190" spans="2:10" s="1" customFormat="1" ht="13.2" x14ac:dyDescent="0.25">
      <c r="B190" s="41" t="s">
        <v>237</v>
      </c>
      <c r="C190" s="41" t="s">
        <v>375</v>
      </c>
      <c r="D190" s="58"/>
      <c r="E190" s="39"/>
      <c r="F190" s="39"/>
      <c r="G190" s="39"/>
      <c r="H190" s="39"/>
      <c r="I190" s="42">
        <f>SUM(H191:H192)</f>
        <v>30</v>
      </c>
      <c r="J190" s="43" t="str">
        <f>+J191</f>
        <v>und</v>
      </c>
    </row>
    <row r="191" spans="2:10" s="1" customFormat="1" ht="13.2" x14ac:dyDescent="0.25">
      <c r="B191" s="44"/>
      <c r="C191" s="38" t="s">
        <v>370</v>
      </c>
      <c r="D191" s="74">
        <f>+ROUNDUP((14.55)/1,0)</f>
        <v>15</v>
      </c>
      <c r="E191" s="39"/>
      <c r="F191" s="39"/>
      <c r="G191" s="39"/>
      <c r="H191" s="39">
        <f>+D191</f>
        <v>15</v>
      </c>
      <c r="I191" s="39"/>
      <c r="J191" s="40" t="s">
        <v>30</v>
      </c>
    </row>
    <row r="192" spans="2:10" s="1" customFormat="1" ht="13.2" x14ac:dyDescent="0.25">
      <c r="B192" s="41"/>
      <c r="C192" s="38" t="s">
        <v>376</v>
      </c>
      <c r="D192" s="58">
        <f>+ROUNDUP(14.55/1,0)</f>
        <v>15</v>
      </c>
      <c r="E192" s="39"/>
      <c r="F192" s="39"/>
      <c r="G192" s="39"/>
      <c r="H192" s="39">
        <f>+D192</f>
        <v>15</v>
      </c>
      <c r="I192" s="42"/>
      <c r="J192" s="43"/>
    </row>
    <row r="193" spans="2:10" s="1" customFormat="1" ht="13.2" x14ac:dyDescent="0.25">
      <c r="B193" s="41"/>
      <c r="C193" s="38"/>
      <c r="D193" s="58"/>
      <c r="E193" s="39"/>
      <c r="F193" s="39"/>
      <c r="G193" s="39"/>
      <c r="H193" s="39"/>
      <c r="I193" s="42"/>
      <c r="J193" s="43"/>
    </row>
    <row r="194" spans="2:10" s="1" customFormat="1" ht="13.2" x14ac:dyDescent="0.25">
      <c r="B194" s="41" t="s">
        <v>241</v>
      </c>
      <c r="C194" s="41" t="s">
        <v>332</v>
      </c>
      <c r="D194" s="58"/>
      <c r="E194" s="39"/>
      <c r="F194" s="39"/>
      <c r="G194" s="39"/>
      <c r="H194" s="39"/>
      <c r="I194" s="42">
        <f>SUM(H195:H195)</f>
        <v>8</v>
      </c>
      <c r="J194" s="43" t="s">
        <v>30</v>
      </c>
    </row>
    <row r="195" spans="2:10" s="1" customFormat="1" ht="13.2" x14ac:dyDescent="0.25">
      <c r="B195" s="41"/>
      <c r="C195" s="38" t="s">
        <v>369</v>
      </c>
      <c r="D195" s="58">
        <v>1</v>
      </c>
      <c r="E195" s="39">
        <v>8</v>
      </c>
      <c r="F195" s="39"/>
      <c r="G195" s="39"/>
      <c r="H195" s="39">
        <f>IF(AND(F195=0,G195=0),D195*E195,IF(AND(E195=0,G195=0),D195*F195,IF(AND(E195=0,F195=0),D195*G195,IF(AND(E195=0),D195*F195*G195,IF(AND(F195=0),D195*E195*G195,IF(AND(G195=0),D195*E195*F195,D195*E195*F195*G195))))))</f>
        <v>8</v>
      </c>
      <c r="I195" s="39"/>
      <c r="J195" s="40"/>
    </row>
    <row r="196" spans="2:10" s="1" customFormat="1" ht="13.2" x14ac:dyDescent="0.25">
      <c r="B196" s="44"/>
      <c r="C196" s="57"/>
      <c r="D196" s="58"/>
      <c r="E196" s="39"/>
      <c r="F196" s="39"/>
      <c r="G196" s="39"/>
      <c r="H196" s="39"/>
      <c r="I196" s="39"/>
      <c r="J196" s="40"/>
    </row>
    <row r="197" spans="2:10" s="1" customFormat="1" ht="13.2" x14ac:dyDescent="0.25">
      <c r="B197" s="44"/>
      <c r="C197" s="57"/>
      <c r="D197" s="58"/>
      <c r="E197" s="39"/>
      <c r="F197" s="39"/>
      <c r="G197" s="39"/>
      <c r="H197" s="39"/>
      <c r="I197" s="39"/>
      <c r="J197" s="40"/>
    </row>
    <row r="198" spans="2:10" s="1" customFormat="1" ht="13.2" x14ac:dyDescent="0.25">
      <c r="B198" s="44"/>
      <c r="C198" s="57"/>
      <c r="D198" s="58"/>
      <c r="E198" s="39"/>
      <c r="F198" s="39"/>
      <c r="G198" s="39"/>
      <c r="H198" s="39"/>
      <c r="I198" s="39"/>
      <c r="J198" s="40"/>
    </row>
    <row r="199" spans="2:10" s="1" customFormat="1" ht="13.2" x14ac:dyDescent="0.25">
      <c r="B199" s="44"/>
      <c r="C199" s="57"/>
      <c r="D199" s="58"/>
      <c r="E199" s="39"/>
      <c r="F199" s="39"/>
      <c r="G199" s="39"/>
      <c r="H199" s="39"/>
      <c r="I199" s="39"/>
      <c r="J199" s="40"/>
    </row>
    <row r="200" spans="2:10" s="1" customFormat="1" ht="13.2" x14ac:dyDescent="0.25">
      <c r="B200" s="44"/>
      <c r="C200" s="57"/>
      <c r="D200" s="58"/>
      <c r="E200" s="39"/>
      <c r="F200" s="39"/>
      <c r="G200" s="39"/>
      <c r="H200" s="39"/>
      <c r="I200" s="39"/>
      <c r="J200" s="40"/>
    </row>
    <row r="201" spans="2:10" s="1" customFormat="1" ht="13.2" x14ac:dyDescent="0.25">
      <c r="B201" s="44"/>
      <c r="C201" s="57"/>
      <c r="D201" s="58"/>
      <c r="E201" s="39"/>
      <c r="F201" s="39"/>
      <c r="G201" s="39"/>
      <c r="H201" s="39"/>
      <c r="I201" s="39"/>
      <c r="J201" s="40"/>
    </row>
    <row r="202" spans="2:10" s="1" customFormat="1" ht="13.2" x14ac:dyDescent="0.25">
      <c r="B202" s="44"/>
      <c r="C202" s="57"/>
      <c r="D202" s="58"/>
      <c r="E202" s="39"/>
      <c r="F202" s="39"/>
      <c r="G202" s="39"/>
      <c r="H202" s="39"/>
      <c r="I202" s="39"/>
      <c r="J202" s="40"/>
    </row>
    <row r="203" spans="2:10" s="1" customFormat="1" ht="13.2" x14ac:dyDescent="0.25">
      <c r="B203" s="44"/>
      <c r="C203" s="57"/>
      <c r="D203" s="58"/>
      <c r="E203" s="39"/>
      <c r="F203" s="39"/>
      <c r="G203" s="39"/>
      <c r="H203" s="39"/>
      <c r="I203" s="39"/>
      <c r="J203" s="40"/>
    </row>
    <row r="204" spans="2:10" s="1" customFormat="1" ht="13.2" x14ac:dyDescent="0.25">
      <c r="B204" s="44"/>
      <c r="C204" s="57"/>
      <c r="D204" s="58"/>
      <c r="E204" s="39"/>
      <c r="F204" s="39"/>
      <c r="G204" s="39"/>
      <c r="H204" s="39"/>
      <c r="I204" s="39"/>
      <c r="J204" s="40"/>
    </row>
    <row r="205" spans="2:10" s="1" customFormat="1" ht="13.2" x14ac:dyDescent="0.25">
      <c r="B205" s="44"/>
      <c r="C205" s="57"/>
      <c r="D205" s="58"/>
      <c r="E205" s="39"/>
      <c r="F205" s="39"/>
      <c r="G205" s="39"/>
      <c r="H205" s="39"/>
      <c r="I205" s="39"/>
      <c r="J205" s="40"/>
    </row>
    <row r="206" spans="2:10" s="1" customFormat="1" ht="13.2" x14ac:dyDescent="0.25">
      <c r="B206" s="44"/>
      <c r="C206" s="57"/>
      <c r="D206" s="58"/>
      <c r="E206" s="39"/>
      <c r="F206" s="39"/>
      <c r="G206" s="39"/>
      <c r="H206" s="39"/>
      <c r="I206" s="39"/>
      <c r="J206" s="40"/>
    </row>
    <row r="207" spans="2:10" s="1" customFormat="1" ht="13.2" x14ac:dyDescent="0.25">
      <c r="B207" s="44"/>
      <c r="C207" s="57"/>
      <c r="D207" s="58"/>
      <c r="E207" s="39"/>
      <c r="F207" s="39"/>
      <c r="G207" s="39"/>
      <c r="H207" s="39"/>
      <c r="I207" s="39"/>
      <c r="J207" s="40"/>
    </row>
    <row r="208" spans="2:10" s="1" customFormat="1" ht="13.2" x14ac:dyDescent="0.25">
      <c r="B208" s="44"/>
      <c r="C208" s="57"/>
      <c r="D208" s="58"/>
      <c r="E208" s="39"/>
      <c r="F208" s="39"/>
      <c r="G208" s="39"/>
      <c r="H208" s="39"/>
      <c r="I208" s="39"/>
      <c r="J208" s="40"/>
    </row>
    <row r="209" spans="2:10" s="1" customFormat="1" ht="13.2" x14ac:dyDescent="0.25">
      <c r="B209" s="44"/>
      <c r="C209" s="57"/>
      <c r="D209" s="58"/>
      <c r="E209" s="39"/>
      <c r="F209" s="39"/>
      <c r="G209" s="39"/>
      <c r="H209" s="39"/>
      <c r="I209" s="39"/>
      <c r="J209" s="40"/>
    </row>
    <row r="210" spans="2:10" s="1" customFormat="1" ht="13.2" x14ac:dyDescent="0.25">
      <c r="B210" s="44"/>
      <c r="C210" s="57"/>
      <c r="D210" s="58"/>
      <c r="E210" s="39"/>
      <c r="F210" s="39"/>
      <c r="G210" s="39"/>
      <c r="H210" s="39"/>
      <c r="I210" s="39"/>
      <c r="J210" s="40"/>
    </row>
    <row r="211" spans="2:10" s="1" customFormat="1" ht="13.2" x14ac:dyDescent="0.25">
      <c r="B211" s="44"/>
      <c r="C211" s="57"/>
      <c r="D211" s="58"/>
      <c r="E211" s="39"/>
      <c r="F211" s="39"/>
      <c r="G211" s="39"/>
      <c r="H211" s="39"/>
      <c r="I211" s="39"/>
      <c r="J211" s="40"/>
    </row>
    <row r="212" spans="2:10" s="1" customFormat="1" ht="13.2" x14ac:dyDescent="0.25">
      <c r="B212" s="44"/>
      <c r="C212" s="57"/>
      <c r="D212" s="58"/>
      <c r="E212" s="39"/>
      <c r="F212" s="39"/>
      <c r="G212" s="39"/>
      <c r="H212" s="39"/>
      <c r="I212" s="39"/>
      <c r="J212" s="40"/>
    </row>
    <row r="213" spans="2:10" s="1" customFormat="1" ht="13.2" x14ac:dyDescent="0.25">
      <c r="B213" s="44"/>
      <c r="C213" s="57"/>
      <c r="D213" s="58"/>
      <c r="E213" s="39"/>
      <c r="F213" s="39"/>
      <c r="G213" s="39"/>
      <c r="H213" s="39"/>
      <c r="I213" s="39"/>
      <c r="J213" s="40"/>
    </row>
    <row r="214" spans="2:10" s="1" customFormat="1" ht="13.2" x14ac:dyDescent="0.25">
      <c r="B214" s="44"/>
      <c r="C214" s="57"/>
      <c r="D214" s="58"/>
      <c r="E214" s="39"/>
      <c r="F214" s="39"/>
      <c r="G214" s="39"/>
      <c r="H214" s="39"/>
      <c r="I214" s="39"/>
      <c r="J214" s="40"/>
    </row>
    <row r="215" spans="2:10" s="1" customFormat="1" ht="13.2" x14ac:dyDescent="0.25">
      <c r="C215" s="165" t="s">
        <v>0</v>
      </c>
      <c r="D215" s="165"/>
      <c r="E215" s="165"/>
      <c r="F215" s="165"/>
      <c r="G215" s="165"/>
      <c r="H215" s="165"/>
    </row>
    <row r="216" spans="2:10" s="1" customFormat="1" ht="13.2" x14ac:dyDescent="0.25">
      <c r="C216" s="142" t="s">
        <v>1</v>
      </c>
      <c r="D216" s="142"/>
      <c r="E216" s="142"/>
      <c r="F216" s="142"/>
      <c r="G216" s="142"/>
      <c r="H216" s="142"/>
    </row>
    <row r="217" spans="2:10" s="1" customFormat="1" ht="13.2" x14ac:dyDescent="0.25">
      <c r="C217" s="142" t="s">
        <v>2</v>
      </c>
      <c r="D217" s="142"/>
      <c r="E217" s="142"/>
      <c r="F217" s="142"/>
      <c r="G217" s="142"/>
      <c r="H217" s="142"/>
    </row>
    <row r="218" spans="2:10" s="1" customFormat="1" ht="13.2" x14ac:dyDescent="0.25">
      <c r="C218" s="143" t="s">
        <v>3</v>
      </c>
      <c r="D218" s="143"/>
      <c r="E218" s="143"/>
      <c r="F218" s="143"/>
      <c r="G218" s="143"/>
      <c r="H218" s="143"/>
    </row>
    <row r="219" spans="2:10" s="1" customFormat="1" ht="13.2" x14ac:dyDescent="0.25">
      <c r="C219" s="51"/>
      <c r="D219" s="51"/>
      <c r="E219" s="51"/>
      <c r="F219" s="51"/>
      <c r="G219" s="51"/>
      <c r="H219" s="51"/>
    </row>
    <row r="220" spans="2:10" s="1" customFormat="1" ht="26.25" customHeight="1" x14ac:dyDescent="0.25">
      <c r="B220" s="77" t="s">
        <v>355</v>
      </c>
      <c r="C220" s="78"/>
      <c r="D220" s="78"/>
      <c r="E220" s="78"/>
      <c r="F220" s="78"/>
      <c r="G220" s="78"/>
      <c r="H220" s="78"/>
      <c r="I220" s="78"/>
      <c r="J220" s="79"/>
    </row>
    <row r="221" spans="2:10" s="1" customFormat="1" ht="21" x14ac:dyDescent="0.25">
      <c r="B221" s="80" t="s">
        <v>377</v>
      </c>
      <c r="C221" s="81"/>
      <c r="D221" s="81"/>
      <c r="E221" s="81"/>
      <c r="F221" s="81"/>
      <c r="G221" s="81"/>
      <c r="H221" s="81"/>
      <c r="I221" s="81"/>
      <c r="J221" s="82"/>
    </row>
    <row r="222" spans="2:10" s="1" customFormat="1" ht="13.8" thickBot="1" x14ac:dyDescent="0.3">
      <c r="B222" s="52"/>
      <c r="C222" s="52"/>
      <c r="D222" s="52"/>
      <c r="E222" s="52"/>
      <c r="F222" s="52"/>
      <c r="G222" s="52"/>
      <c r="H222" s="52"/>
      <c r="I222" s="52"/>
      <c r="J222" s="52"/>
    </row>
    <row r="223" spans="2:10" s="1" customFormat="1" ht="24.75" customHeight="1" x14ac:dyDescent="0.25">
      <c r="B223" s="137" t="s">
        <v>6</v>
      </c>
      <c r="C223" s="138"/>
      <c r="D223" s="138"/>
      <c r="E223" s="138"/>
      <c r="F223" s="138"/>
      <c r="G223" s="138"/>
      <c r="H223" s="138"/>
      <c r="I223" s="138"/>
      <c r="J223" s="139"/>
    </row>
    <row r="224" spans="2:10" s="1" customFormat="1" ht="13.2" x14ac:dyDescent="0.25">
      <c r="B224" s="2" t="s">
        <v>7</v>
      </c>
      <c r="C224" s="3" t="s">
        <v>8</v>
      </c>
      <c r="D224" s="3"/>
      <c r="E224" s="4"/>
      <c r="F224" s="5"/>
      <c r="G224" s="6" t="s">
        <v>9</v>
      </c>
      <c r="H224" s="75">
        <v>42879</v>
      </c>
      <c r="I224" s="75"/>
      <c r="J224" s="7"/>
    </row>
    <row r="225" spans="2:10" s="1" customFormat="1" ht="13.2" x14ac:dyDescent="0.25">
      <c r="B225" s="2" t="s">
        <v>10</v>
      </c>
      <c r="C225" s="3" t="s">
        <v>11</v>
      </c>
      <c r="F225" s="3"/>
      <c r="G225" s="8" t="s">
        <v>12</v>
      </c>
      <c r="H225" s="4" t="s">
        <v>11</v>
      </c>
      <c r="I225" s="9"/>
      <c r="J225" s="10"/>
    </row>
    <row r="226" spans="2:10" s="1" customFormat="1" ht="13.2" x14ac:dyDescent="0.25">
      <c r="B226" s="2" t="s">
        <v>13</v>
      </c>
      <c r="C226" s="3" t="s">
        <v>11</v>
      </c>
      <c r="F226" s="3"/>
      <c r="G226" s="8" t="s">
        <v>14</v>
      </c>
      <c r="H226" s="4" t="s">
        <v>15</v>
      </c>
      <c r="I226" s="9"/>
      <c r="J226" s="10"/>
    </row>
    <row r="227" spans="2:10" s="1" customFormat="1" ht="13.8" thickBot="1" x14ac:dyDescent="0.3">
      <c r="B227" s="11" t="s">
        <v>16</v>
      </c>
      <c r="C227" s="12" t="s">
        <v>17</v>
      </c>
      <c r="D227" s="13"/>
      <c r="E227" s="13"/>
      <c r="F227" s="12"/>
      <c r="G227" s="14" t="s">
        <v>18</v>
      </c>
      <c r="H227" s="15" t="s">
        <v>19</v>
      </c>
      <c r="I227" s="16"/>
      <c r="J227" s="17"/>
    </row>
    <row r="228" spans="2:10" s="1" customFormat="1" ht="13.2" x14ac:dyDescent="0.25">
      <c r="B228" s="52"/>
      <c r="C228" s="52"/>
      <c r="D228" s="52"/>
      <c r="E228" s="52"/>
      <c r="F228" s="52"/>
      <c r="G228" s="52"/>
      <c r="H228" s="52"/>
      <c r="I228" s="52"/>
      <c r="J228" s="52"/>
    </row>
    <row r="229" spans="2:10" s="1" customFormat="1" ht="13.2" x14ac:dyDescent="0.25">
      <c r="B229" s="20" t="s">
        <v>20</v>
      </c>
      <c r="C229" s="21" t="s">
        <v>21</v>
      </c>
      <c r="D229" s="21" t="s">
        <v>357</v>
      </c>
      <c r="E229" s="21" t="s">
        <v>358</v>
      </c>
      <c r="F229" s="21" t="s">
        <v>359</v>
      </c>
      <c r="G229" s="21" t="s">
        <v>360</v>
      </c>
      <c r="H229" s="21" t="s">
        <v>361</v>
      </c>
      <c r="I229" s="21" t="s">
        <v>22</v>
      </c>
      <c r="J229" s="21" t="s">
        <v>23</v>
      </c>
    </row>
    <row r="230" spans="2:10" s="1" customFormat="1" ht="13.2" x14ac:dyDescent="0.25">
      <c r="B230" s="53">
        <v>4.03</v>
      </c>
      <c r="C230" s="54" t="s">
        <v>182</v>
      </c>
      <c r="D230" s="58"/>
      <c r="E230" s="39"/>
      <c r="F230" s="39"/>
      <c r="G230" s="39"/>
      <c r="H230" s="39"/>
      <c r="I230" s="39"/>
      <c r="J230" s="40"/>
    </row>
    <row r="231" spans="2:10" s="1" customFormat="1" ht="13.2" x14ac:dyDescent="0.25">
      <c r="B231" s="55" t="s">
        <v>183</v>
      </c>
      <c r="C231" s="56" t="s">
        <v>184</v>
      </c>
      <c r="D231" s="58"/>
      <c r="E231" s="39"/>
      <c r="F231" s="39"/>
      <c r="G231" s="39"/>
      <c r="H231" s="39"/>
      <c r="I231" s="39"/>
      <c r="J231" s="40"/>
    </row>
    <row r="232" spans="2:10" s="1" customFormat="1" ht="13.2" x14ac:dyDescent="0.25">
      <c r="B232" s="41" t="s">
        <v>185</v>
      </c>
      <c r="C232" s="41" t="s">
        <v>331</v>
      </c>
      <c r="D232" s="58"/>
      <c r="E232" s="39"/>
      <c r="F232" s="39"/>
      <c r="G232" s="39"/>
      <c r="H232" s="39"/>
      <c r="I232" s="42">
        <f>SUM(H233:H233)</f>
        <v>12.3</v>
      </c>
      <c r="J232" s="43" t="str">
        <f>+J233</f>
        <v>ml</v>
      </c>
    </row>
    <row r="233" spans="2:10" s="1" customFormat="1" ht="13.2" x14ac:dyDescent="0.25">
      <c r="B233" s="41"/>
      <c r="C233" s="38" t="s">
        <v>378</v>
      </c>
      <c r="D233" s="58">
        <v>1</v>
      </c>
      <c r="E233" s="39">
        <v>12.3</v>
      </c>
      <c r="F233" s="39"/>
      <c r="G233" s="39"/>
      <c r="H233" s="39">
        <f>IF(AND(F233=0,G233=0),D233*E233,IF(AND(E233=0,G233=0),D233*F233,IF(AND(E233=0,F233=0),D233*G233,IF(AND(E233=0),D233*F233*G233,IF(AND(F233=0),D233*E233*G233,IF(AND(G233=0),D233*E233*F233,D233*E233*F233*G233))))))</f>
        <v>12.3</v>
      </c>
      <c r="I233" s="39"/>
      <c r="J233" s="40" t="str">
        <f>IF(AND(E233=0,F233&lt;&gt;0,G233&lt;&gt;0),"m2",IF(AND(F233=0,E233&lt;&gt;0,G233&lt;&gt;0),"m2",IF(AND(G233=0,E233&lt;&gt;0,F233&lt;&gt;0),"m2",IF(AND(F233=0,G233=0),"ml",IF(AND(E233=0,G233=0),"ml",IF(AND(E233=0,F233=0),"ml",IF(AND(E233&lt;&gt;0,F233&lt;&gt;0,G233&lt;&gt;0),"m3",0)))))))</f>
        <v>ml</v>
      </c>
    </row>
    <row r="234" spans="2:10" s="1" customFormat="1" ht="13.2" x14ac:dyDescent="0.25">
      <c r="B234" s="41"/>
      <c r="C234" s="38"/>
      <c r="D234" s="39"/>
      <c r="E234" s="39"/>
      <c r="F234" s="39"/>
      <c r="G234" s="39"/>
      <c r="H234" s="39"/>
      <c r="I234" s="39"/>
      <c r="J234" s="40" t="str">
        <f>IF(AND(E234=0,F234&lt;&gt;0,G234&lt;&gt;0),"m2",IF(AND(F234=0,E234&lt;&gt;0,G234&lt;&gt;0),"m2",IF(AND(G234=0,E234&lt;&gt;0,F234&lt;&gt;0),"m2",IF(AND(F234=0,G234=0),"ml",IF(AND(E234=0,G234=0),"ml",IF(AND(E234=0,F234=0),"ml",IF(AND(E234&lt;&gt;0,F234&lt;&gt;0,G234&lt;&gt;0),"m3",0)))))))</f>
        <v>ml</v>
      </c>
    </row>
    <row r="235" spans="2:10" s="1" customFormat="1" ht="13.2" x14ac:dyDescent="0.25">
      <c r="B235" s="41" t="s">
        <v>187</v>
      </c>
      <c r="C235" s="41" t="s">
        <v>188</v>
      </c>
      <c r="D235" s="58"/>
      <c r="E235" s="39"/>
      <c r="F235" s="39"/>
      <c r="G235" s="39"/>
      <c r="H235" s="39"/>
      <c r="I235" s="42">
        <f>SUM(H236:H237)</f>
        <v>89.9</v>
      </c>
      <c r="J235" s="43" t="str">
        <f>+J236</f>
        <v>ml</v>
      </c>
    </row>
    <row r="236" spans="2:10" s="1" customFormat="1" ht="13.2" x14ac:dyDescent="0.25">
      <c r="B236" s="55"/>
      <c r="C236" s="38" t="s">
        <v>362</v>
      </c>
      <c r="D236" s="39">
        <v>2</v>
      </c>
      <c r="E236" s="39">
        <v>40.200000000000003</v>
      </c>
      <c r="F236" s="39"/>
      <c r="G236" s="39"/>
      <c r="H236" s="39">
        <f>IF(AND(F236=0,G236=0),D236*E236,IF(AND(E236=0,G236=0),D236*F236,IF(AND(E236=0,F236=0),D236*G236,IF(AND(E236=0),D236*F236*G236,IF(AND(F236=0),D236*E236*G236,IF(AND(G236=0),D236*E236*F236,D236*E236*F236*G236))))))</f>
        <v>80.400000000000006</v>
      </c>
      <c r="I236" s="39"/>
      <c r="J236" s="40" t="str">
        <f>IF(AND(E236=0,F236&lt;&gt;0,G236&lt;&gt;0),"m2",IF(AND(F236=0,E236&lt;&gt;0,G236&lt;&gt;0),"m2",IF(AND(G236=0,E236&lt;&gt;0,F236&lt;&gt;0),"m2",IF(AND(F236=0,G236=0),"ml",IF(AND(E236=0,G236=0),"ml",IF(AND(E236=0,F236=0),"ml",IF(AND(E236&lt;&gt;0,F236&lt;&gt;0,G236&lt;&gt;0),"m3",0)))))))</f>
        <v>ml</v>
      </c>
    </row>
    <row r="237" spans="2:10" s="1" customFormat="1" ht="13.2" x14ac:dyDescent="0.25">
      <c r="B237" s="55"/>
      <c r="C237" s="38" t="s">
        <v>363</v>
      </c>
      <c r="D237" s="39">
        <v>1</v>
      </c>
      <c r="E237" s="39">
        <v>9.5</v>
      </c>
      <c r="F237" s="39"/>
      <c r="G237" s="39"/>
      <c r="H237" s="39">
        <f>IF(AND(F237=0,G237=0),D237*E237,IF(AND(E237=0,G237=0),D237*F237,IF(AND(E237=0,F237=0),D237*G237,IF(AND(E237=0),D237*F237*G237,IF(AND(F237=0),D237*E237*G237,IF(AND(G237=0),D237*E237*F237,D237*E237*F237*G237))))))</f>
        <v>9.5</v>
      </c>
      <c r="I237" s="39"/>
      <c r="J237" s="40" t="str">
        <f>IF(AND(E237=0,F237&lt;&gt;0,G237&lt;&gt;0),"m2",IF(AND(F237=0,E237&lt;&gt;0,G237&lt;&gt;0),"m2",IF(AND(G237=0,E237&lt;&gt;0,F237&lt;&gt;0),"m2",IF(AND(F237=0,G237=0),"ml",IF(AND(E237=0,G237=0),"ml",IF(AND(E237=0,F237=0),"ml",IF(AND(E237&lt;&gt;0,F237&lt;&gt;0,G237&lt;&gt;0),"m3",0)))))))</f>
        <v>ml</v>
      </c>
    </row>
    <row r="238" spans="2:10" s="1" customFormat="1" ht="13.2" x14ac:dyDescent="0.25">
      <c r="B238" s="41" t="s">
        <v>189</v>
      </c>
      <c r="C238" s="41" t="s">
        <v>190</v>
      </c>
      <c r="D238" s="58"/>
      <c r="E238" s="39"/>
      <c r="F238" s="39"/>
      <c r="G238" s="39"/>
      <c r="H238" s="39"/>
      <c r="I238" s="42">
        <f>SUM(H239:H239)</f>
        <v>0</v>
      </c>
      <c r="J238" s="43" t="str">
        <f>+J239</f>
        <v>ml</v>
      </c>
    </row>
    <row r="239" spans="2:10" s="1" customFormat="1" ht="13.2" x14ac:dyDescent="0.25">
      <c r="B239" s="55"/>
      <c r="C239" s="38" t="s">
        <v>379</v>
      </c>
      <c r="D239" s="39"/>
      <c r="E239" s="39"/>
      <c r="F239" s="39"/>
      <c r="G239" s="39"/>
      <c r="H239" s="39">
        <f>IF(AND(F239=0,G239=0),D239*E239,IF(AND(E239=0,G239=0),D239*F239,IF(AND(E239=0,F239=0),D239*G239,IF(AND(E239=0),D239*F239*G239,IF(AND(F239=0),D239*E239*G239,IF(AND(G239=0),D239*E239*F239,D239*E239*F239*G239))))))</f>
        <v>0</v>
      </c>
      <c r="I239" s="39"/>
      <c r="J239" s="40" t="str">
        <f>IF(AND(E239=0,F239&lt;&gt;0,G239&lt;&gt;0),"m2",IF(AND(F239=0,E239&lt;&gt;0,G239&lt;&gt;0),"m2",IF(AND(G239=0,E239&lt;&gt;0,F239&lt;&gt;0),"m2",IF(AND(F239=0,G239=0),"ml",IF(AND(E239=0,G239=0),"ml",IF(AND(E239=0,F239=0),"ml",IF(AND(E239&lt;&gt;0,F239&lt;&gt;0,G239&lt;&gt;0),"m3",0)))))))</f>
        <v>ml</v>
      </c>
    </row>
    <row r="240" spans="2:10" s="1" customFormat="1" ht="13.2" x14ac:dyDescent="0.25">
      <c r="B240" s="41" t="s">
        <v>193</v>
      </c>
      <c r="C240" s="41" t="s">
        <v>194</v>
      </c>
      <c r="D240" s="58"/>
      <c r="E240" s="39"/>
      <c r="F240" s="39"/>
      <c r="G240" s="39"/>
      <c r="H240" s="39"/>
      <c r="I240" s="42">
        <f>SUM(H241:H242)</f>
        <v>74.899999999999991</v>
      </c>
      <c r="J240" s="43" t="s">
        <v>102</v>
      </c>
    </row>
    <row r="241" spans="2:10" s="1" customFormat="1" ht="13.2" x14ac:dyDescent="0.25">
      <c r="B241" s="41"/>
      <c r="C241" s="38" t="s">
        <v>376</v>
      </c>
      <c r="D241" s="58">
        <v>6</v>
      </c>
      <c r="E241" s="39">
        <f>9.5+1.2</f>
        <v>10.7</v>
      </c>
      <c r="F241" s="39"/>
      <c r="G241" s="39"/>
      <c r="H241" s="39">
        <f t="shared" ref="H241:H242" si="4">IF(AND(F241=0,G241=0),D241*E241,IF(AND(E241=0,G241=0),D241*F241,IF(AND(E241=0,F241=0),D241*G241,IF(AND(E241=0),D241*F241*G241,IF(AND(F241=0),D241*E241*G241,IF(AND(G241=0),D241*E241*F241,D241*E241*F241*G241))))))</f>
        <v>64.199999999999989</v>
      </c>
      <c r="I241" s="39"/>
      <c r="J241" s="40"/>
    </row>
    <row r="242" spans="2:10" s="1" customFormat="1" ht="13.2" x14ac:dyDescent="0.25">
      <c r="B242" s="55"/>
      <c r="C242" s="38" t="s">
        <v>380</v>
      </c>
      <c r="D242" s="58">
        <v>1</v>
      </c>
      <c r="E242" s="74">
        <v>10.7</v>
      </c>
      <c r="F242" s="39"/>
      <c r="G242" s="39"/>
      <c r="H242" s="39">
        <f t="shared" si="4"/>
        <v>10.7</v>
      </c>
      <c r="I242" s="39"/>
      <c r="J242" s="40"/>
    </row>
    <row r="243" spans="2:10" s="1" customFormat="1" ht="13.2" x14ac:dyDescent="0.25">
      <c r="B243" s="55"/>
      <c r="C243" s="57" t="s">
        <v>381</v>
      </c>
      <c r="D243" s="58">
        <v>1</v>
      </c>
      <c r="E243" s="39">
        <v>2.1</v>
      </c>
      <c r="F243" s="39"/>
      <c r="G243" s="39"/>
      <c r="H243" s="39"/>
      <c r="I243" s="39"/>
      <c r="J243" s="40"/>
    </row>
    <row r="244" spans="2:10" s="1" customFormat="1" ht="13.2" x14ac:dyDescent="0.25">
      <c r="B244" s="41" t="s">
        <v>197</v>
      </c>
      <c r="C244" s="41" t="s">
        <v>198</v>
      </c>
      <c r="D244" s="58"/>
      <c r="E244" s="39"/>
      <c r="F244" s="39"/>
      <c r="G244" s="39"/>
      <c r="H244" s="39"/>
      <c r="I244" s="42">
        <f>SUM(H245:H246)</f>
        <v>7</v>
      </c>
      <c r="J244" s="43" t="str">
        <f>+J245</f>
        <v>und</v>
      </c>
    </row>
    <row r="245" spans="2:10" s="1" customFormat="1" ht="13.2" x14ac:dyDescent="0.25">
      <c r="B245" s="55"/>
      <c r="C245" s="38" t="s">
        <v>372</v>
      </c>
      <c r="D245" s="39">
        <v>6</v>
      </c>
      <c r="E245" s="39"/>
      <c r="F245" s="39"/>
      <c r="G245" s="39"/>
      <c r="H245" s="39">
        <f>+D245</f>
        <v>6</v>
      </c>
      <c r="I245" s="39"/>
      <c r="J245" s="40" t="s">
        <v>30</v>
      </c>
    </row>
    <row r="246" spans="2:10" s="1" customFormat="1" ht="13.2" x14ac:dyDescent="0.25">
      <c r="B246" s="55"/>
      <c r="C246" s="38" t="s">
        <v>382</v>
      </c>
      <c r="D246" s="58">
        <v>1</v>
      </c>
      <c r="E246" s="39"/>
      <c r="F246" s="39"/>
      <c r="G246" s="39"/>
      <c r="H246" s="39">
        <v>1</v>
      </c>
      <c r="I246" s="39"/>
      <c r="J246" s="40"/>
    </row>
    <row r="247" spans="2:10" s="1" customFormat="1" ht="13.2" x14ac:dyDescent="0.25">
      <c r="B247" s="55" t="s">
        <v>201</v>
      </c>
      <c r="C247" s="56" t="s">
        <v>202</v>
      </c>
      <c r="D247" s="58"/>
      <c r="E247" s="39"/>
      <c r="F247" s="39"/>
      <c r="G247" s="39"/>
      <c r="H247" s="39"/>
      <c r="I247" s="39"/>
      <c r="J247" s="40"/>
    </row>
    <row r="248" spans="2:10" s="1" customFormat="1" ht="13.2" x14ac:dyDescent="0.25">
      <c r="B248" s="41" t="s">
        <v>207</v>
      </c>
      <c r="C248" s="41" t="s">
        <v>208</v>
      </c>
      <c r="D248" s="58"/>
      <c r="E248" s="39"/>
      <c r="F248" s="39"/>
      <c r="G248" s="39"/>
      <c r="H248" s="39"/>
      <c r="I248" s="42">
        <f>SUM(H249:H249)</f>
        <v>3</v>
      </c>
      <c r="J248" s="43" t="str">
        <f>+J249</f>
        <v>ml</v>
      </c>
    </row>
    <row r="249" spans="2:10" s="1" customFormat="1" ht="13.2" x14ac:dyDescent="0.25">
      <c r="B249" s="55"/>
      <c r="C249" s="38" t="s">
        <v>383</v>
      </c>
      <c r="D249" s="58">
        <v>1</v>
      </c>
      <c r="E249" s="1">
        <v>3</v>
      </c>
      <c r="F249" s="39"/>
      <c r="G249" s="39"/>
      <c r="H249" s="39">
        <f>IF(AND(F249=0,G249=0),D249*E249,IF(AND(E249=0,G249=0),D249*F249,IF(AND(E249=0,F249=0),D249*G249,IF(AND(E249=0),D249*F249*G249,IF(AND(F249=0),D249*E249*G249,IF(AND(G249=0),D249*E249*F249,D249*E249*F249*G249))))))</f>
        <v>3</v>
      </c>
      <c r="I249" s="39"/>
      <c r="J249" s="40" t="str">
        <f>IF(AND(E249=0,F249&lt;&gt;0,G249&lt;&gt;0),"m2",IF(AND(F249=0,E249&lt;&gt;0,G249&lt;&gt;0),"m2",IF(AND(G249=0,E249&lt;&gt;0,F249&lt;&gt;0),"m2",IF(AND(F249=0,G249=0),"ml",IF(AND(E249=0,G249=0),"ml",IF(AND(E249=0,F249=0),"ml",IF(AND(E249&lt;&gt;0,F249&lt;&gt;0,G249&lt;&gt;0),"m3",0)))))))</f>
        <v>ml</v>
      </c>
    </row>
    <row r="250" spans="2:10" s="1" customFormat="1" ht="13.2" x14ac:dyDescent="0.25">
      <c r="B250" s="55"/>
      <c r="C250" s="38"/>
      <c r="D250" s="58"/>
      <c r="E250" s="73"/>
      <c r="F250" s="39"/>
      <c r="G250" s="39"/>
      <c r="H250" s="39"/>
      <c r="I250" s="39"/>
      <c r="J250" s="40"/>
    </row>
    <row r="251" spans="2:10" s="1" customFormat="1" ht="13.2" x14ac:dyDescent="0.25">
      <c r="B251" s="41" t="s">
        <v>213</v>
      </c>
      <c r="C251" s="41" t="s">
        <v>214</v>
      </c>
      <c r="D251" s="58"/>
      <c r="E251" s="39"/>
      <c r="F251" s="39"/>
      <c r="G251" s="39"/>
      <c r="H251" s="39"/>
      <c r="I251" s="42">
        <f>+SUM(H252:H255)</f>
        <v>26.349999999999998</v>
      </c>
      <c r="J251" s="43" t="s">
        <v>102</v>
      </c>
    </row>
    <row r="252" spans="2:10" s="1" customFormat="1" ht="13.2" x14ac:dyDescent="0.25">
      <c r="B252" s="55"/>
      <c r="C252" s="38" t="s">
        <v>383</v>
      </c>
      <c r="D252" s="58">
        <v>1</v>
      </c>
      <c r="E252" s="1">
        <v>3</v>
      </c>
      <c r="F252" s="39"/>
      <c r="G252" s="39"/>
      <c r="H252" s="39">
        <f>IF(AND(F252=0,G252=0),D252*E252,IF(AND(E252=0,G252=0),D252*F252,IF(AND(E252=0,F252=0),D252*G252,IF(AND(E252=0),D252*F252*G252,IF(AND(F252=0),D252*E252*G252,IF(AND(G252=0),D252*E252*F252,D252*E252*F252*G252))))))</f>
        <v>3</v>
      </c>
      <c r="I252" s="39"/>
      <c r="J252" s="40" t="str">
        <f>IF(AND(E252=0,F252&lt;&gt;0,G252&lt;&gt;0),"m2",IF(AND(F252=0,E252&lt;&gt;0,G252&lt;&gt;0),"m2",IF(AND(G252=0,E252&lt;&gt;0,F252&lt;&gt;0),"m2",IF(AND(F252=0,G252=0),"ml",IF(AND(E252=0,G252=0),"ml",IF(AND(E252=0,F252=0),"ml",IF(AND(E252&lt;&gt;0,F252&lt;&gt;0,G252&lt;&gt;0),"m3",0)))))))</f>
        <v>ml</v>
      </c>
    </row>
    <row r="253" spans="2:10" s="1" customFormat="1" ht="13.2" x14ac:dyDescent="0.25">
      <c r="B253" s="55"/>
      <c r="C253" s="38" t="s">
        <v>384</v>
      </c>
      <c r="D253" s="1">
        <v>1</v>
      </c>
      <c r="E253" s="73">
        <f>3.5+14.4</f>
        <v>17.899999999999999</v>
      </c>
      <c r="F253" s="39"/>
      <c r="G253" s="39"/>
      <c r="H253" s="39">
        <f>IF(AND(F253=0,G253=0),D253*E253,IF(AND(E253=0,G253=0),D253*F253,IF(AND(E253=0,F253=0),D253*G253,IF(AND(E253=0),D253*F253*G253,IF(AND(F253=0),D253*E253*G253,IF(AND(G253=0),D253*E253*F253,D253*E253*F253*G253))))))</f>
        <v>17.899999999999999</v>
      </c>
      <c r="I253" s="39"/>
      <c r="J253" s="40"/>
    </row>
    <row r="254" spans="2:10" s="1" customFormat="1" ht="13.2" x14ac:dyDescent="0.25">
      <c r="B254" s="44"/>
      <c r="C254" s="57" t="s">
        <v>385</v>
      </c>
      <c r="D254" s="58">
        <v>1</v>
      </c>
      <c r="E254" s="39">
        <v>2</v>
      </c>
      <c r="F254" s="39"/>
      <c r="G254" s="39"/>
      <c r="H254" s="39">
        <f>IF(AND(F254=0,G254=0),D254*E254,IF(AND(E254=0,G254=0),D254*F254,IF(AND(E254=0,F254=0),D254*G254,IF(AND(E254=0),D254*F254*G254,IF(AND(F254=0),D254*E254*G254,IF(AND(G254=0),D254*E254*F254,D254*E254*F254*G254))))))</f>
        <v>2</v>
      </c>
    </row>
    <row r="255" spans="2:10" s="1" customFormat="1" ht="13.2" x14ac:dyDescent="0.25">
      <c r="B255" s="44"/>
      <c r="C255" s="57" t="s">
        <v>385</v>
      </c>
      <c r="D255" s="58">
        <v>1</v>
      </c>
      <c r="E255" s="39">
        <v>3.45</v>
      </c>
      <c r="F255" s="39"/>
      <c r="G255" s="39"/>
      <c r="H255" s="39">
        <f>IF(AND(F255=0,G255=0),D255*E255,IF(AND(E255=0,G255=0),D255*F255,IF(AND(E255=0,F255=0),D255*G255,IF(AND(E255=0),D255*F255*G255,IF(AND(F255=0),D255*E255*G255,IF(AND(G255=0),D255*E255*F255,D255*E255*F255*G255))))))</f>
        <v>3.45</v>
      </c>
      <c r="I255" s="39"/>
      <c r="J255" s="40"/>
    </row>
    <row r="256" spans="2:10" s="1" customFormat="1" ht="14.25" customHeight="1" x14ac:dyDescent="0.25">
      <c r="B256" s="44"/>
      <c r="C256" s="57"/>
      <c r="D256" s="58"/>
      <c r="E256" s="39"/>
      <c r="F256" s="39"/>
      <c r="G256" s="39"/>
      <c r="H256" s="39"/>
      <c r="I256" s="39"/>
      <c r="J256" s="40"/>
    </row>
    <row r="257" spans="2:10" s="1" customFormat="1" ht="13.2" x14ac:dyDescent="0.25">
      <c r="B257" s="41" t="s">
        <v>223</v>
      </c>
      <c r="C257" s="41" t="s">
        <v>224</v>
      </c>
      <c r="D257" s="58"/>
      <c r="E257" s="39"/>
      <c r="F257" s="39"/>
      <c r="G257" s="39"/>
      <c r="H257" s="39"/>
      <c r="I257" s="42">
        <f>SUM(H258:H258)</f>
        <v>24.15</v>
      </c>
      <c r="J257" s="43" t="str">
        <f>+J258</f>
        <v>ml</v>
      </c>
    </row>
    <row r="258" spans="2:10" s="1" customFormat="1" ht="13.2" x14ac:dyDescent="0.25">
      <c r="B258" s="55"/>
      <c r="C258" s="38" t="s">
        <v>386</v>
      </c>
      <c r="D258" s="39">
        <v>1</v>
      </c>
      <c r="E258" s="39">
        <v>24.15</v>
      </c>
      <c r="F258" s="39"/>
      <c r="G258" s="39"/>
      <c r="H258" s="39">
        <f>IF(AND(F258=0,G258=0),D258*E258,IF(AND(E258=0,G258=0),D258*F258,IF(AND(E258=0,F258=0),D258*G258,IF(AND(E258=0),D258*F258*G258,IF(AND(F258=0),D258*E258*G258,IF(AND(G258=0),D258*E258*F258,D258*E258*F258*G258))))))</f>
        <v>24.15</v>
      </c>
      <c r="I258" s="39"/>
      <c r="J258" s="40" t="str">
        <f>IF(AND(E258=0,F258&lt;&gt;0,G258&lt;&gt;0),"m2",IF(AND(F258=0,E258&lt;&gt;0,G258&lt;&gt;0),"m2",IF(AND(G258=0,E258&lt;&gt;0,F258&lt;&gt;0),"m2",IF(AND(F258=0,G258=0),"ml",IF(AND(E258=0,G258=0),"ml",IF(AND(E258=0,F258=0),"ml",IF(AND(E258&lt;&gt;0,F258&lt;&gt;0,G258&lt;&gt;0),"m3",0)))))))</f>
        <v>ml</v>
      </c>
    </row>
    <row r="259" spans="2:10" s="1" customFormat="1" ht="13.2" x14ac:dyDescent="0.25">
      <c r="B259" s="55"/>
      <c r="C259" s="38"/>
      <c r="D259" s="58"/>
      <c r="E259" s="39"/>
      <c r="F259" s="39"/>
      <c r="G259" s="39"/>
      <c r="H259" s="39"/>
      <c r="I259" s="39"/>
      <c r="J259" s="40"/>
    </row>
    <row r="260" spans="2:10" s="1" customFormat="1" ht="13.2" x14ac:dyDescent="0.25">
      <c r="B260" s="55" t="s">
        <v>233</v>
      </c>
      <c r="C260" s="56" t="s">
        <v>234</v>
      </c>
      <c r="D260" s="58"/>
      <c r="E260" s="39"/>
      <c r="F260" s="39"/>
      <c r="G260" s="39"/>
      <c r="H260" s="39"/>
      <c r="I260" s="39"/>
      <c r="J260" s="40"/>
    </row>
    <row r="261" spans="2:10" s="1" customFormat="1" ht="13.2" x14ac:dyDescent="0.25">
      <c r="B261" s="41" t="s">
        <v>237</v>
      </c>
      <c r="C261" s="41" t="s">
        <v>387</v>
      </c>
      <c r="D261" s="58"/>
      <c r="E261" s="39"/>
      <c r="F261" s="39"/>
      <c r="G261" s="39"/>
      <c r="H261" s="39"/>
      <c r="I261" s="42">
        <f>SUM(H262:H263)</f>
        <v>77</v>
      </c>
      <c r="J261" s="43" t="str">
        <f>+J262</f>
        <v>und</v>
      </c>
    </row>
    <row r="262" spans="2:10" s="1" customFormat="1" ht="13.2" x14ac:dyDescent="0.25">
      <c r="B262" s="44"/>
      <c r="C262" s="38" t="s">
        <v>380</v>
      </c>
      <c r="D262" s="74">
        <f>+ROUNDUP(10.7/1,0)</f>
        <v>11</v>
      </c>
      <c r="E262" s="39"/>
      <c r="F262" s="39"/>
      <c r="G262" s="39"/>
      <c r="H262" s="39">
        <f>+D262</f>
        <v>11</v>
      </c>
      <c r="I262" s="39"/>
      <c r="J262" s="40" t="s">
        <v>30</v>
      </c>
    </row>
    <row r="263" spans="2:10" s="1" customFormat="1" ht="13.2" x14ac:dyDescent="0.25">
      <c r="B263" s="41"/>
      <c r="C263" s="38" t="s">
        <v>376</v>
      </c>
      <c r="D263" s="58">
        <f>6*ROUNDUP(10.7/1,0)</f>
        <v>66</v>
      </c>
      <c r="E263" s="39"/>
      <c r="F263" s="39"/>
      <c r="G263" s="39"/>
      <c r="H263" s="39">
        <f>+D263</f>
        <v>66</v>
      </c>
      <c r="I263" s="39"/>
      <c r="J263" s="40"/>
    </row>
    <row r="264" spans="2:10" s="1" customFormat="1" ht="13.2" x14ac:dyDescent="0.25">
      <c r="B264" s="41" t="s">
        <v>241</v>
      </c>
      <c r="C264" s="41" t="s">
        <v>332</v>
      </c>
      <c r="D264" s="58"/>
      <c r="E264" s="39"/>
      <c r="F264" s="39"/>
      <c r="G264" s="39"/>
      <c r="H264" s="39"/>
      <c r="I264" s="42">
        <f>SUM(H265)</f>
        <v>7</v>
      </c>
      <c r="J264" s="43" t="str">
        <f>+J265</f>
        <v>und</v>
      </c>
    </row>
    <row r="265" spans="2:10" s="1" customFormat="1" ht="13.2" x14ac:dyDescent="0.25">
      <c r="B265" s="41"/>
      <c r="C265" s="38" t="s">
        <v>378</v>
      </c>
      <c r="D265" s="58">
        <v>1</v>
      </c>
      <c r="E265" s="39">
        <v>7</v>
      </c>
      <c r="F265" s="39"/>
      <c r="G265" s="39"/>
      <c r="H265" s="39">
        <f t="shared" ref="H265" si="5">IF(AND(F265=0,G265=0),D265*E265,IF(AND(E265=0,G265=0),D265*F265,IF(AND(E265=0,F265=0),D265*G265,IF(AND(E265=0),D265*F265*G265,IF(AND(F265=0),D265*E265*G265,IF(AND(G265=0),D265*E265*F265,D265*E265*F265*G265))))))</f>
        <v>7</v>
      </c>
      <c r="I265" s="39"/>
      <c r="J265" s="40" t="s">
        <v>30</v>
      </c>
    </row>
    <row r="266" spans="2:10" s="1" customFormat="1" ht="13.2" x14ac:dyDescent="0.25">
      <c r="B266" s="44"/>
      <c r="C266" s="57"/>
      <c r="D266" s="58"/>
      <c r="E266" s="39"/>
      <c r="F266" s="39"/>
      <c r="G266" s="39"/>
      <c r="H266" s="39"/>
      <c r="I266" s="39"/>
      <c r="J266" s="40"/>
    </row>
    <row r="267" spans="2:10" s="1" customFormat="1" ht="13.2" x14ac:dyDescent="0.25">
      <c r="B267" s="44"/>
      <c r="C267" s="57"/>
      <c r="D267" s="58"/>
      <c r="E267" s="39"/>
      <c r="F267" s="39"/>
      <c r="G267" s="39"/>
      <c r="H267" s="39"/>
      <c r="I267" s="39"/>
      <c r="J267" s="40"/>
    </row>
    <row r="268" spans="2:10" s="1" customFormat="1" ht="13.2" x14ac:dyDescent="0.25">
      <c r="B268" s="44"/>
      <c r="C268" s="57"/>
      <c r="D268" s="58"/>
      <c r="E268" s="39"/>
      <c r="F268" s="39"/>
      <c r="G268" s="39"/>
      <c r="H268" s="39"/>
      <c r="I268" s="39"/>
      <c r="J268" s="40"/>
    </row>
    <row r="269" spans="2:10" s="1" customFormat="1" ht="13.2" x14ac:dyDescent="0.25">
      <c r="B269" s="44"/>
      <c r="C269" s="57"/>
      <c r="D269" s="58"/>
      <c r="E269" s="39"/>
      <c r="F269" s="39"/>
      <c r="G269" s="39"/>
      <c r="H269" s="39"/>
      <c r="I269" s="39"/>
      <c r="J269" s="40"/>
    </row>
    <row r="270" spans="2:10" s="1" customFormat="1" ht="13.2" x14ac:dyDescent="0.25">
      <c r="B270" s="44"/>
      <c r="C270" s="57"/>
      <c r="D270" s="58"/>
      <c r="E270" s="39"/>
      <c r="F270" s="39"/>
      <c r="G270" s="39"/>
      <c r="H270" s="39"/>
      <c r="I270" s="39"/>
      <c r="J270" s="40"/>
    </row>
    <row r="271" spans="2:10" s="1" customFormat="1" ht="13.2" x14ac:dyDescent="0.25">
      <c r="B271" s="44"/>
      <c r="C271" s="57"/>
      <c r="D271" s="58"/>
      <c r="E271" s="39"/>
      <c r="F271" s="39"/>
      <c r="G271" s="39"/>
      <c r="H271" s="39"/>
      <c r="I271" s="39"/>
      <c r="J271" s="40"/>
    </row>
    <row r="272" spans="2:10" s="1" customFormat="1" ht="14.25" customHeight="1" x14ac:dyDescent="0.25">
      <c r="B272" s="44"/>
      <c r="C272" s="57"/>
      <c r="D272" s="58"/>
      <c r="E272" s="39"/>
      <c r="F272" s="39"/>
      <c r="G272" s="39"/>
      <c r="H272" s="39"/>
      <c r="I272" s="39"/>
      <c r="J272" s="40"/>
    </row>
    <row r="273" spans="2:10" s="1" customFormat="1" ht="14.25" customHeight="1" x14ac:dyDescent="0.25">
      <c r="B273" s="44"/>
      <c r="C273" s="57"/>
      <c r="D273" s="58"/>
      <c r="E273" s="39"/>
      <c r="F273" s="39"/>
      <c r="G273" s="39"/>
      <c r="H273" s="39"/>
      <c r="I273" s="39"/>
      <c r="J273" s="40"/>
    </row>
    <row r="274" spans="2:10" s="1" customFormat="1" ht="14.25" customHeight="1" x14ac:dyDescent="0.25">
      <c r="B274" s="44"/>
      <c r="C274" s="57"/>
      <c r="D274" s="58"/>
      <c r="E274" s="39"/>
      <c r="F274" s="39"/>
      <c r="G274" s="39"/>
      <c r="H274" s="39"/>
      <c r="I274" s="39"/>
      <c r="J274" s="40"/>
    </row>
    <row r="275" spans="2:10" s="1" customFormat="1" ht="13.2" x14ac:dyDescent="0.25">
      <c r="C275" s="165" t="s">
        <v>0</v>
      </c>
      <c r="D275" s="165"/>
      <c r="E275" s="165"/>
      <c r="F275" s="165"/>
      <c r="G275" s="165"/>
      <c r="H275" s="165"/>
    </row>
    <row r="276" spans="2:10" s="1" customFormat="1" ht="13.2" x14ac:dyDescent="0.25">
      <c r="C276" s="142" t="s">
        <v>1</v>
      </c>
      <c r="D276" s="142"/>
      <c r="E276" s="142"/>
      <c r="F276" s="142"/>
      <c r="G276" s="142"/>
      <c r="H276" s="142"/>
    </row>
    <row r="277" spans="2:10" s="1" customFormat="1" ht="13.2" x14ac:dyDescent="0.25">
      <c r="C277" s="142" t="s">
        <v>2</v>
      </c>
      <c r="D277" s="142"/>
      <c r="E277" s="142"/>
      <c r="F277" s="142"/>
      <c r="G277" s="142"/>
      <c r="H277" s="142"/>
    </row>
    <row r="278" spans="2:10" s="1" customFormat="1" ht="13.2" x14ac:dyDescent="0.25">
      <c r="C278" s="143" t="s">
        <v>3</v>
      </c>
      <c r="D278" s="143"/>
      <c r="E278" s="143"/>
      <c r="F278" s="143"/>
      <c r="G278" s="143"/>
      <c r="H278" s="143"/>
    </row>
    <row r="279" spans="2:10" s="1" customFormat="1" ht="13.2" x14ac:dyDescent="0.25">
      <c r="C279" s="51"/>
      <c r="D279" s="51"/>
      <c r="E279" s="51"/>
      <c r="F279" s="51"/>
      <c r="G279" s="51"/>
      <c r="H279" s="51"/>
    </row>
    <row r="280" spans="2:10" s="1" customFormat="1" ht="32.25" customHeight="1" x14ac:dyDescent="0.25">
      <c r="B280" s="77" t="s">
        <v>355</v>
      </c>
      <c r="C280" s="78"/>
      <c r="D280" s="78"/>
      <c r="E280" s="78"/>
      <c r="F280" s="78"/>
      <c r="G280" s="78"/>
      <c r="H280" s="78"/>
      <c r="I280" s="78"/>
      <c r="J280" s="79"/>
    </row>
    <row r="281" spans="2:10" s="1" customFormat="1" ht="21" x14ac:dyDescent="0.25">
      <c r="B281" s="80" t="s">
        <v>388</v>
      </c>
      <c r="C281" s="81"/>
      <c r="D281" s="81"/>
      <c r="E281" s="81"/>
      <c r="F281" s="81"/>
      <c r="G281" s="81"/>
      <c r="H281" s="81"/>
      <c r="I281" s="81"/>
      <c r="J281" s="82"/>
    </row>
    <row r="282" spans="2:10" s="1" customFormat="1" ht="13.8" thickBot="1" x14ac:dyDescent="0.3">
      <c r="B282" s="52"/>
      <c r="C282" s="52"/>
      <c r="D282" s="52"/>
      <c r="E282" s="52"/>
      <c r="F282" s="52"/>
      <c r="G282" s="52"/>
      <c r="H282" s="52"/>
      <c r="I282" s="52"/>
      <c r="J282" s="52"/>
    </row>
    <row r="283" spans="2:10" s="1" customFormat="1" ht="24.75" customHeight="1" x14ac:dyDescent="0.25">
      <c r="B283" s="137" t="s">
        <v>6</v>
      </c>
      <c r="C283" s="138"/>
      <c r="D283" s="138"/>
      <c r="E283" s="138"/>
      <c r="F283" s="138"/>
      <c r="G283" s="138"/>
      <c r="H283" s="138"/>
      <c r="I283" s="138"/>
      <c r="J283" s="139"/>
    </row>
    <row r="284" spans="2:10" s="1" customFormat="1" ht="13.2" x14ac:dyDescent="0.25">
      <c r="B284" s="2" t="s">
        <v>7</v>
      </c>
      <c r="C284" s="3" t="s">
        <v>8</v>
      </c>
      <c r="D284" s="3"/>
      <c r="E284" s="4"/>
      <c r="F284" s="5"/>
      <c r="G284" s="6" t="s">
        <v>9</v>
      </c>
      <c r="H284" s="75">
        <v>42879</v>
      </c>
      <c r="I284" s="75"/>
      <c r="J284" s="7"/>
    </row>
    <row r="285" spans="2:10" s="1" customFormat="1" ht="13.2" x14ac:dyDescent="0.25">
      <c r="B285" s="2" t="s">
        <v>10</v>
      </c>
      <c r="C285" s="3" t="s">
        <v>11</v>
      </c>
      <c r="F285" s="3"/>
      <c r="G285" s="8" t="s">
        <v>12</v>
      </c>
      <c r="H285" s="4" t="s">
        <v>11</v>
      </c>
      <c r="I285" s="9"/>
      <c r="J285" s="10"/>
    </row>
    <row r="286" spans="2:10" s="1" customFormat="1" ht="13.2" x14ac:dyDescent="0.25">
      <c r="B286" s="2" t="s">
        <v>13</v>
      </c>
      <c r="C286" s="3" t="s">
        <v>11</v>
      </c>
      <c r="F286" s="3"/>
      <c r="G286" s="8" t="s">
        <v>14</v>
      </c>
      <c r="H286" s="4" t="s">
        <v>15</v>
      </c>
      <c r="I286" s="9"/>
      <c r="J286" s="10"/>
    </row>
    <row r="287" spans="2:10" s="1" customFormat="1" ht="13.8" thickBot="1" x14ac:dyDescent="0.3">
      <c r="B287" s="11" t="s">
        <v>16</v>
      </c>
      <c r="C287" s="12" t="s">
        <v>17</v>
      </c>
      <c r="D287" s="13"/>
      <c r="E287" s="13"/>
      <c r="F287" s="12"/>
      <c r="G287" s="14" t="s">
        <v>18</v>
      </c>
      <c r="H287" s="15" t="s">
        <v>19</v>
      </c>
      <c r="I287" s="16"/>
      <c r="J287" s="17"/>
    </row>
    <row r="288" spans="2:10" s="1" customFormat="1" ht="13.2" x14ac:dyDescent="0.25">
      <c r="B288" s="52"/>
      <c r="C288" s="52"/>
      <c r="D288" s="52"/>
      <c r="E288" s="52"/>
      <c r="F288" s="52"/>
      <c r="G288" s="52"/>
      <c r="H288" s="52"/>
      <c r="I288" s="52"/>
      <c r="J288" s="52"/>
    </row>
    <row r="289" spans="2:10" s="1" customFormat="1" ht="13.2" x14ac:dyDescent="0.25">
      <c r="B289" s="20" t="s">
        <v>20</v>
      </c>
      <c r="C289" s="21" t="s">
        <v>21</v>
      </c>
      <c r="D289" s="21" t="s">
        <v>357</v>
      </c>
      <c r="E289" s="21" t="s">
        <v>358</v>
      </c>
      <c r="F289" s="21" t="s">
        <v>359</v>
      </c>
      <c r="G289" s="21" t="s">
        <v>360</v>
      </c>
      <c r="H289" s="21" t="s">
        <v>361</v>
      </c>
      <c r="I289" s="21" t="s">
        <v>22</v>
      </c>
      <c r="J289" s="21" t="s">
        <v>23</v>
      </c>
    </row>
    <row r="290" spans="2:10" s="1" customFormat="1" ht="13.2" x14ac:dyDescent="0.25">
      <c r="B290" s="53">
        <v>4.03</v>
      </c>
      <c r="C290" s="54" t="s">
        <v>182</v>
      </c>
      <c r="D290" s="58"/>
      <c r="E290" s="39"/>
      <c r="F290" s="39"/>
      <c r="G290" s="39"/>
      <c r="H290" s="39"/>
      <c r="I290" s="39"/>
      <c r="J290" s="40"/>
    </row>
    <row r="291" spans="2:10" s="1" customFormat="1" ht="13.2" x14ac:dyDescent="0.25">
      <c r="B291" s="55" t="s">
        <v>183</v>
      </c>
      <c r="C291" s="56" t="s">
        <v>184</v>
      </c>
      <c r="D291" s="58"/>
      <c r="E291" s="39"/>
      <c r="F291" s="39"/>
      <c r="G291" s="39"/>
      <c r="H291" s="39"/>
      <c r="I291" s="39"/>
      <c r="J291" s="40"/>
    </row>
    <row r="292" spans="2:10" s="1" customFormat="1" ht="13.2" x14ac:dyDescent="0.25">
      <c r="B292" s="41" t="s">
        <v>185</v>
      </c>
      <c r="C292" s="41" t="s">
        <v>331</v>
      </c>
      <c r="D292" s="58"/>
      <c r="E292" s="39"/>
      <c r="F292" s="39"/>
      <c r="G292" s="39"/>
      <c r="H292" s="39"/>
      <c r="I292" s="42">
        <f>SUM(H293:H293)</f>
        <v>7.65</v>
      </c>
      <c r="J292" s="43" t="str">
        <f>+J293</f>
        <v>ml</v>
      </c>
    </row>
    <row r="293" spans="2:10" s="1" customFormat="1" ht="13.2" x14ac:dyDescent="0.25">
      <c r="B293" s="41"/>
      <c r="C293" s="38" t="s">
        <v>389</v>
      </c>
      <c r="D293" s="58">
        <v>1</v>
      </c>
      <c r="E293" s="39">
        <v>7.65</v>
      </c>
      <c r="F293" s="39"/>
      <c r="G293" s="39"/>
      <c r="H293" s="39">
        <f>IF(AND(F293=0,G293=0),D293*E293,IF(AND(E293=0,G293=0),D293*F293,IF(AND(E293=0,F293=0),D293*G293,IF(AND(E293=0),D293*F293*G293,IF(AND(F293=0),D293*E293*G293,IF(AND(G293=0),D293*E293*F293,D293*E293*F293*G293))))))</f>
        <v>7.65</v>
      </c>
      <c r="I293" s="39"/>
      <c r="J293" s="40" t="str">
        <f>IF(AND(E293=0,F293&lt;&gt;0,G293&lt;&gt;0),"m2",IF(AND(F293=0,E293&lt;&gt;0,G293&lt;&gt;0),"m2",IF(AND(G293=0,E293&lt;&gt;0,F293&lt;&gt;0),"m2",IF(AND(F293=0,G293=0),"ml",IF(AND(E293=0,G293=0),"ml",IF(AND(E293=0,F293=0),"ml",IF(AND(E293&lt;&gt;0,F293&lt;&gt;0,G293&lt;&gt;0),"m3",0)))))))</f>
        <v>ml</v>
      </c>
    </row>
    <row r="294" spans="2:10" s="1" customFormat="1" ht="13.2" x14ac:dyDescent="0.25">
      <c r="B294" s="41"/>
      <c r="C294" s="38"/>
      <c r="D294" s="39"/>
      <c r="E294" s="39"/>
      <c r="F294" s="39"/>
      <c r="G294" s="39"/>
      <c r="H294" s="39"/>
      <c r="I294" s="39"/>
      <c r="J294" s="40" t="str">
        <f>IF(AND(E294=0,F294&lt;&gt;0,G294&lt;&gt;0),"m2",IF(AND(F294=0,E294&lt;&gt;0,G294&lt;&gt;0),"m2",IF(AND(G294=0,E294&lt;&gt;0,F294&lt;&gt;0),"m2",IF(AND(F294=0,G294=0),"ml",IF(AND(E294=0,G294=0),"ml",IF(AND(E294=0,F294=0),"ml",IF(AND(E294&lt;&gt;0,F294&lt;&gt;0,G294&lt;&gt;0),"m3",0)))))))</f>
        <v>ml</v>
      </c>
    </row>
    <row r="295" spans="2:10" s="1" customFormat="1" ht="13.2" x14ac:dyDescent="0.25">
      <c r="B295" s="41" t="s">
        <v>187</v>
      </c>
      <c r="C295" s="41" t="s">
        <v>188</v>
      </c>
      <c r="D295" s="58"/>
      <c r="E295" s="39"/>
      <c r="F295" s="39"/>
      <c r="G295" s="39"/>
      <c r="H295" s="39"/>
      <c r="I295" s="42">
        <f>SUM(H296:H297)</f>
        <v>0</v>
      </c>
      <c r="J295" s="43" t="str">
        <f>+J296</f>
        <v>ml</v>
      </c>
    </row>
    <row r="296" spans="2:10" s="1" customFormat="1" ht="13.2" x14ac:dyDescent="0.25">
      <c r="B296" s="55"/>
      <c r="C296" s="38" t="s">
        <v>362</v>
      </c>
      <c r="D296" s="39"/>
      <c r="E296" s="39"/>
      <c r="F296" s="39"/>
      <c r="G296" s="39"/>
      <c r="H296" s="39">
        <f>IF(AND(F296=0,G296=0),D296*E296,IF(AND(E296=0,G296=0),D296*F296,IF(AND(E296=0,F296=0),D296*G296,IF(AND(E296=0),D296*F296*G296,IF(AND(F296=0),D296*E296*G296,IF(AND(G296=0),D296*E296*F296,D296*E296*F296*G296))))))</f>
        <v>0</v>
      </c>
      <c r="I296" s="39"/>
      <c r="J296" s="40" t="str">
        <f>IF(AND(E296=0,F296&lt;&gt;0,G296&lt;&gt;0),"m2",IF(AND(F296=0,E296&lt;&gt;0,G296&lt;&gt;0),"m2",IF(AND(G296=0,E296&lt;&gt;0,F296&lt;&gt;0),"m2",IF(AND(F296=0,G296=0),"ml",IF(AND(E296=0,G296=0),"ml",IF(AND(E296=0,F296=0),"ml",IF(AND(E296&lt;&gt;0,F296&lt;&gt;0,G296&lt;&gt;0),"m3",0)))))))</f>
        <v>ml</v>
      </c>
    </row>
    <row r="297" spans="2:10" s="1" customFormat="1" ht="13.2" x14ac:dyDescent="0.25">
      <c r="B297" s="55"/>
      <c r="C297" s="38" t="s">
        <v>363</v>
      </c>
      <c r="D297" s="39"/>
      <c r="E297" s="39"/>
      <c r="F297" s="39"/>
      <c r="G297" s="39"/>
      <c r="H297" s="39">
        <f>IF(AND(F297=0,G297=0),D297*E297,IF(AND(E297=0,G297=0),D297*F297,IF(AND(E297=0,F297=0),D297*G297,IF(AND(E297=0),D297*F297*G297,IF(AND(F297=0),D297*E297*G297,IF(AND(G297=0),D297*E297*F297,D297*E297*F297*G297))))))</f>
        <v>0</v>
      </c>
      <c r="I297" s="39"/>
      <c r="J297" s="40" t="str">
        <f>IF(AND(E297=0,F297&lt;&gt;0,G297&lt;&gt;0),"m2",IF(AND(F297=0,E297&lt;&gt;0,G297&lt;&gt;0),"m2",IF(AND(G297=0,E297&lt;&gt;0,F297&lt;&gt;0),"m2",IF(AND(F297=0,G297=0),"ml",IF(AND(E297=0,G297=0),"ml",IF(AND(E297=0,F297=0),"ml",IF(AND(E297&lt;&gt;0,F297&lt;&gt;0,G297&lt;&gt;0),"m3",0)))))))</f>
        <v>ml</v>
      </c>
    </row>
    <row r="298" spans="2:10" s="1" customFormat="1" ht="13.2" x14ac:dyDescent="0.25">
      <c r="B298" s="41" t="s">
        <v>189</v>
      </c>
      <c r="C298" s="41" t="s">
        <v>190</v>
      </c>
      <c r="D298" s="58"/>
      <c r="E298" s="39"/>
      <c r="F298" s="39"/>
      <c r="G298" s="39"/>
      <c r="H298" s="39"/>
      <c r="I298" s="42">
        <f>SUM(H299:H300)</f>
        <v>137.25</v>
      </c>
      <c r="J298" s="43" t="str">
        <f>+J299</f>
        <v>ml</v>
      </c>
    </row>
    <row r="299" spans="2:10" s="1" customFormat="1" ht="13.2" x14ac:dyDescent="0.25">
      <c r="B299" s="55"/>
      <c r="C299" s="38" t="s">
        <v>362</v>
      </c>
      <c r="D299" s="39">
        <v>8</v>
      </c>
      <c r="E299" s="39">
        <v>12.95</v>
      </c>
      <c r="F299" s="39"/>
      <c r="G299" s="39"/>
      <c r="H299" s="39">
        <f>IF(AND(F299=0,G299=0),D299*E299,IF(AND(E299=0,G299=0),D299*F299,IF(AND(E299=0,F299=0),D299*G299,IF(AND(E299=0),D299*F299*G299,IF(AND(F299=0),D299*E299*G299,IF(AND(G299=0),D299*E299*F299,D299*E299*F299*G299))))))</f>
        <v>103.6</v>
      </c>
      <c r="I299" s="39"/>
      <c r="J299" s="40" t="str">
        <f>IF(AND(E299=0,F299&lt;&gt;0,G299&lt;&gt;0),"m2",IF(AND(F299=0,E299&lt;&gt;0,G299&lt;&gt;0),"m2",IF(AND(G299=0,E299&lt;&gt;0,F299&lt;&gt;0),"m2",IF(AND(F299=0,G299=0),"ml",IF(AND(E299=0,G299=0),"ml",IF(AND(E299=0,F299=0),"ml",IF(AND(E299&lt;&gt;0,F299&lt;&gt;0,G299&lt;&gt;0),"m3",0)))))))</f>
        <v>ml</v>
      </c>
    </row>
    <row r="300" spans="2:10" s="1" customFormat="1" ht="13.2" x14ac:dyDescent="0.25">
      <c r="B300" s="55"/>
      <c r="C300" s="38" t="s">
        <v>363</v>
      </c>
      <c r="D300" s="39">
        <v>1</v>
      </c>
      <c r="E300" s="39">
        <v>33.65</v>
      </c>
      <c r="F300" s="39"/>
      <c r="G300" s="39"/>
      <c r="H300" s="39">
        <f>IF(AND(F300=0,G300=0),D300*E300,IF(AND(E300=0,G300=0),D300*F300,IF(AND(E300=0,F300=0),D300*G300,IF(AND(E300=0),D300*F300*G300,IF(AND(F300=0),D300*E300*G300,IF(AND(G300=0),D300*E300*F300,D300*E300*F300*G300))))))</f>
        <v>33.65</v>
      </c>
      <c r="I300" s="39"/>
      <c r="J300" s="40" t="str">
        <f>IF(AND(E300=0,F300&lt;&gt;0,G300&lt;&gt;0),"m2",IF(AND(F300=0,E300&lt;&gt;0,G300&lt;&gt;0),"m2",IF(AND(G300=0,E300&lt;&gt;0,F300&lt;&gt;0),"m2",IF(AND(F300=0,G300=0),"ml",IF(AND(E300=0,G300=0),"ml",IF(AND(E300=0,F300=0),"ml",IF(AND(E300&lt;&gt;0,F300&lt;&gt;0,G300&lt;&gt;0),"m3",0)))))))</f>
        <v>ml</v>
      </c>
    </row>
    <row r="301" spans="2:10" s="1" customFormat="1" ht="13.2" x14ac:dyDescent="0.25">
      <c r="B301" s="41" t="s">
        <v>193</v>
      </c>
      <c r="C301" s="41" t="s">
        <v>194</v>
      </c>
      <c r="D301" s="58"/>
      <c r="E301" s="39"/>
      <c r="F301" s="39"/>
      <c r="G301" s="39"/>
      <c r="H301" s="39"/>
      <c r="I301" s="42">
        <f>SUM(H302:H303)</f>
        <v>70.5</v>
      </c>
      <c r="J301" s="43" t="s">
        <v>102</v>
      </c>
    </row>
    <row r="302" spans="2:10" s="1" customFormat="1" ht="13.2" x14ac:dyDescent="0.25">
      <c r="B302" s="55"/>
      <c r="C302" s="38" t="s">
        <v>390</v>
      </c>
      <c r="D302" s="58">
        <v>4</v>
      </c>
      <c r="E302" s="39">
        <v>14.8</v>
      </c>
      <c r="F302" s="39"/>
      <c r="G302" s="39"/>
      <c r="H302" s="39">
        <f t="shared" ref="H302:H303" si="6">IF(AND(F302=0,G302=0),D302*E302,IF(AND(E302=0,G302=0),D302*F302,IF(AND(E302=0,F302=0),D302*G302,IF(AND(E302=0),D302*F302*G302,IF(AND(F302=0),D302*E302*G302,IF(AND(G302=0),D302*E302*F302,D302*E302*F302*G302))))))</f>
        <v>59.2</v>
      </c>
      <c r="I302" s="39"/>
      <c r="J302" s="40" t="s">
        <v>102</v>
      </c>
    </row>
    <row r="303" spans="2:10" s="1" customFormat="1" ht="13.2" x14ac:dyDescent="0.25">
      <c r="B303" s="55"/>
      <c r="C303" s="38" t="s">
        <v>391</v>
      </c>
      <c r="D303" s="58">
        <v>1</v>
      </c>
      <c r="E303" s="74">
        <v>11.3</v>
      </c>
      <c r="F303" s="39"/>
      <c r="G303" s="39"/>
      <c r="H303" s="39">
        <f t="shared" si="6"/>
        <v>11.3</v>
      </c>
      <c r="I303" s="39"/>
      <c r="J303" s="40" t="s">
        <v>102</v>
      </c>
    </row>
    <row r="304" spans="2:10" s="1" customFormat="1" ht="13.2" x14ac:dyDescent="0.25">
      <c r="B304" s="55"/>
      <c r="C304" s="38" t="s">
        <v>392</v>
      </c>
      <c r="D304" s="58">
        <v>1</v>
      </c>
      <c r="E304" s="74">
        <v>4.6500000000000004</v>
      </c>
      <c r="F304" s="39"/>
      <c r="G304" s="39"/>
      <c r="H304" s="39"/>
      <c r="I304" s="39"/>
      <c r="J304" s="40"/>
    </row>
    <row r="305" spans="2:10" s="1" customFormat="1" ht="13.2" x14ac:dyDescent="0.25">
      <c r="B305" s="55"/>
      <c r="C305" s="38"/>
      <c r="D305" s="58"/>
      <c r="E305" s="39"/>
      <c r="F305" s="39"/>
      <c r="G305" s="39"/>
      <c r="H305" s="39"/>
      <c r="I305" s="39"/>
      <c r="J305" s="40"/>
    </row>
    <row r="306" spans="2:10" s="1" customFormat="1" ht="13.2" x14ac:dyDescent="0.25">
      <c r="B306" s="41" t="s">
        <v>197</v>
      </c>
      <c r="C306" s="41" t="s">
        <v>198</v>
      </c>
      <c r="D306" s="58"/>
      <c r="E306" s="39"/>
      <c r="F306" s="39"/>
      <c r="G306" s="39"/>
      <c r="H306" s="39"/>
      <c r="I306" s="42">
        <f>SUM(H307:H308)</f>
        <v>5</v>
      </c>
      <c r="J306" s="43" t="str">
        <f>+J307</f>
        <v>und</v>
      </c>
    </row>
    <row r="307" spans="2:10" s="1" customFormat="1" ht="13.2" x14ac:dyDescent="0.25">
      <c r="B307" s="55"/>
      <c r="C307" s="38" t="s">
        <v>372</v>
      </c>
      <c r="D307" s="39">
        <v>4</v>
      </c>
      <c r="E307" s="39"/>
      <c r="F307" s="39"/>
      <c r="G307" s="39"/>
      <c r="H307" s="39">
        <f>+D307</f>
        <v>4</v>
      </c>
      <c r="I307" s="39"/>
      <c r="J307" s="40" t="s">
        <v>30</v>
      </c>
    </row>
    <row r="308" spans="2:10" s="1" customFormat="1" ht="13.2" x14ac:dyDescent="0.25">
      <c r="B308" s="55"/>
      <c r="C308" s="38" t="s">
        <v>393</v>
      </c>
      <c r="D308" s="58">
        <v>1</v>
      </c>
      <c r="E308" s="39"/>
      <c r="F308" s="39"/>
      <c r="G308" s="39"/>
      <c r="H308" s="39">
        <v>1</v>
      </c>
      <c r="I308" s="39"/>
      <c r="J308" s="40"/>
    </row>
    <row r="309" spans="2:10" s="1" customFormat="1" ht="13.2" x14ac:dyDescent="0.25">
      <c r="B309" s="55"/>
      <c r="C309" s="38"/>
      <c r="D309" s="58"/>
      <c r="E309" s="39"/>
      <c r="F309" s="39"/>
      <c r="G309" s="39"/>
      <c r="H309" s="39"/>
      <c r="I309" s="39"/>
      <c r="J309" s="40"/>
    </row>
    <row r="310" spans="2:10" s="1" customFormat="1" ht="13.2" x14ac:dyDescent="0.25">
      <c r="B310" s="55" t="s">
        <v>201</v>
      </c>
      <c r="C310" s="56" t="s">
        <v>202</v>
      </c>
      <c r="D310" s="58"/>
      <c r="E310" s="39"/>
      <c r="F310" s="39"/>
      <c r="G310" s="39"/>
      <c r="H310" s="39"/>
      <c r="I310" s="39"/>
      <c r="J310" s="40"/>
    </row>
    <row r="311" spans="2:10" s="1" customFormat="1" ht="13.2" x14ac:dyDescent="0.25">
      <c r="B311" s="41" t="s">
        <v>207</v>
      </c>
      <c r="C311" s="41" t="s">
        <v>208</v>
      </c>
      <c r="D311" s="58"/>
      <c r="E311" s="39"/>
      <c r="F311" s="39"/>
      <c r="G311" s="39"/>
      <c r="H311" s="39"/>
      <c r="I311" s="42">
        <f>SUM(H312:H312)</f>
        <v>2</v>
      </c>
      <c r="J311" s="43" t="s">
        <v>102</v>
      </c>
    </row>
    <row r="312" spans="2:10" s="1" customFormat="1" ht="13.2" x14ac:dyDescent="0.25">
      <c r="B312" s="55"/>
      <c r="C312" s="38" t="s">
        <v>394</v>
      </c>
      <c r="D312" s="58">
        <v>1</v>
      </c>
      <c r="E312" s="39">
        <v>2</v>
      </c>
      <c r="F312" s="39"/>
      <c r="G312" s="39"/>
      <c r="H312" s="39">
        <f>IF(AND(F312=0,G312=0),D312*E312,IF(AND(E312=0,G312=0),D312*F312,IF(AND(E312=0,F312=0),D312*G312,IF(AND(E312=0),D312*F312*G312,IF(AND(F312=0),D312*E312*G312,IF(AND(G312=0),D312*E312*F312,D312*E312*F312*G312))))))</f>
        <v>2</v>
      </c>
      <c r="I312" s="39"/>
      <c r="J312" s="40" t="str">
        <f>IF(AND(E312=0,F312&lt;&gt;0,G312&lt;&gt;0),"m2",IF(AND(F312=0,E312&lt;&gt;0,G312&lt;&gt;0),"m2",IF(AND(G312=0,E312&lt;&gt;0,F312&lt;&gt;0),"m2",IF(AND(F312=0,G312=0),"ml",IF(AND(E312=0,G312=0),"ml",IF(AND(E312=0,F312=0),"ml",IF(AND(E312&lt;&gt;0,F312&lt;&gt;0,G312&lt;&gt;0),"m3",0)))))))</f>
        <v>ml</v>
      </c>
    </row>
    <row r="313" spans="2:10" s="1" customFormat="1" ht="13.2" x14ac:dyDescent="0.25">
      <c r="B313" s="55"/>
      <c r="C313" s="38"/>
      <c r="D313" s="58"/>
      <c r="E313" s="73"/>
      <c r="F313" s="39"/>
      <c r="G313" s="39"/>
      <c r="H313" s="39"/>
      <c r="I313" s="42"/>
      <c r="J313" s="43"/>
    </row>
    <row r="314" spans="2:10" s="1" customFormat="1" ht="13.2" x14ac:dyDescent="0.25">
      <c r="B314" s="41" t="s">
        <v>213</v>
      </c>
      <c r="C314" s="41" t="s">
        <v>214</v>
      </c>
      <c r="D314" s="39"/>
      <c r="E314" s="39"/>
      <c r="F314" s="39"/>
      <c r="G314" s="39"/>
      <c r="H314" s="39"/>
      <c r="I314" s="42">
        <f>SUM(H315:H316)</f>
        <v>11.3</v>
      </c>
      <c r="J314" s="43" t="str">
        <f>+J315</f>
        <v>ml</v>
      </c>
    </row>
    <row r="315" spans="2:10" s="1" customFormat="1" ht="13.2" x14ac:dyDescent="0.25">
      <c r="B315" s="55"/>
      <c r="C315" s="38" t="s">
        <v>394</v>
      </c>
      <c r="D315" s="58">
        <v>1</v>
      </c>
      <c r="E315" s="39">
        <v>2</v>
      </c>
      <c r="F315" s="39"/>
      <c r="G315" s="39"/>
      <c r="H315" s="39">
        <f>IF(AND(F315=0,G315=0),D315*E315,IF(AND(E315=0,G315=0),D315*F315,IF(AND(E315=0,F315=0),D315*G315,IF(AND(E315=0),D315*F315*G315,IF(AND(F315=0),D315*E315*G315,IF(AND(G315=0),D315*E315*F315,D315*E315*F315*G315))))))</f>
        <v>2</v>
      </c>
      <c r="I315" s="42"/>
      <c r="J315" s="40" t="str">
        <f>IF(AND(E314=0,F314&lt;&gt;0,G314&lt;&gt;0),"m2",IF(AND(F314=0,E314&lt;&gt;0,G314&lt;&gt;0),"m2",IF(AND(G314=0,E314&lt;&gt;0,F314&lt;&gt;0),"m2",IF(AND(F314=0,G314=0),"ml",IF(AND(E314=0,G314=0),"ml",IF(AND(E314=0,F314=0),"ml",IF(AND(E314&lt;&gt;0,F314&lt;&gt;0,G314&lt;&gt;0),"m3",0)))))))</f>
        <v>ml</v>
      </c>
    </row>
    <row r="316" spans="2:10" s="1" customFormat="1" ht="13.2" x14ac:dyDescent="0.25">
      <c r="B316" s="55"/>
      <c r="C316" s="38" t="s">
        <v>395</v>
      </c>
      <c r="D316" s="1">
        <v>1</v>
      </c>
      <c r="E316" s="73">
        <v>9.3000000000000007</v>
      </c>
      <c r="F316" s="39"/>
      <c r="G316" s="39"/>
      <c r="H316" s="39">
        <f>IF(AND(F316=0,G316=0),D316*E316,IF(AND(E316=0,G316=0),D316*F316,IF(AND(E316=0,F316=0),D316*G316,IF(AND(E316=0),D316*F316*G316,IF(AND(F316=0),D316*E316*G316,IF(AND(G316=0),D316*E316*F316,D316*E316*F316*G316))))))</f>
        <v>9.3000000000000007</v>
      </c>
      <c r="I316" s="42"/>
      <c r="J316" s="43"/>
    </row>
    <row r="317" spans="2:10" s="1" customFormat="1" ht="13.2" x14ac:dyDescent="0.25">
      <c r="B317" s="41" t="s">
        <v>223</v>
      </c>
      <c r="C317" s="41" t="s">
        <v>224</v>
      </c>
      <c r="D317" s="58"/>
      <c r="E317" s="39"/>
      <c r="F317" s="39"/>
      <c r="G317" s="39"/>
      <c r="H317" s="39"/>
      <c r="I317" s="42">
        <f>SUM(H318:H318)</f>
        <v>0</v>
      </c>
      <c r="J317" s="43" t="str">
        <f>+J318</f>
        <v>ml</v>
      </c>
    </row>
    <row r="318" spans="2:10" s="1" customFormat="1" ht="13.2" x14ac:dyDescent="0.25">
      <c r="B318" s="55"/>
      <c r="C318" s="38" t="s">
        <v>396</v>
      </c>
      <c r="D318" s="39"/>
      <c r="E318" s="39"/>
      <c r="F318" s="39"/>
      <c r="G318" s="39"/>
      <c r="H318" s="39">
        <f>IF(AND(F318=0,G318=0),D318*E318,IF(AND(E318=0,G318=0),D318*F318,IF(AND(E318=0,F318=0),D318*G318,IF(AND(E318=0),D318*F318*G318,IF(AND(F318=0),D318*E318*G318,IF(AND(G318=0),D318*E318*F318,D318*E318*F318*G318))))))</f>
        <v>0</v>
      </c>
      <c r="I318" s="39"/>
      <c r="J318" s="40" t="str">
        <f>IF(AND(E318=0,F318&lt;&gt;0,G318&lt;&gt;0),"m2",IF(AND(F318=0,E318&lt;&gt;0,G318&lt;&gt;0),"m2",IF(AND(G318=0,E318&lt;&gt;0,F318&lt;&gt;0),"m2",IF(AND(F318=0,G318=0),"ml",IF(AND(E318=0,G318=0),"ml",IF(AND(E318=0,F318=0),"ml",IF(AND(E318&lt;&gt;0,F318&lt;&gt;0,G318&lt;&gt;0),"m3",0)))))))</f>
        <v>ml</v>
      </c>
    </row>
    <row r="319" spans="2:10" s="1" customFormat="1" ht="13.2" x14ac:dyDescent="0.25">
      <c r="B319" s="55"/>
      <c r="C319" s="38"/>
      <c r="D319" s="58"/>
      <c r="E319" s="39"/>
      <c r="F319" s="39"/>
      <c r="G319" s="39"/>
      <c r="H319" s="39"/>
      <c r="I319" s="39"/>
      <c r="J319" s="40"/>
    </row>
    <row r="320" spans="2:10" s="1" customFormat="1" ht="13.2" x14ac:dyDescent="0.25">
      <c r="B320" s="55" t="s">
        <v>233</v>
      </c>
      <c r="C320" s="56" t="s">
        <v>234</v>
      </c>
      <c r="D320" s="58"/>
      <c r="E320" s="39"/>
      <c r="F320" s="39"/>
      <c r="G320" s="39"/>
      <c r="H320" s="39"/>
      <c r="I320" s="39"/>
      <c r="J320" s="40"/>
    </row>
    <row r="321" spans="2:10" s="1" customFormat="1" ht="13.2" x14ac:dyDescent="0.25">
      <c r="B321" s="41" t="s">
        <v>237</v>
      </c>
      <c r="C321" s="41" t="s">
        <v>238</v>
      </c>
      <c r="D321" s="58"/>
      <c r="E321" s="39"/>
      <c r="F321" s="39"/>
      <c r="G321" s="39"/>
      <c r="H321" s="39"/>
      <c r="I321" s="42">
        <f>SUM(H322:H323)</f>
        <v>72</v>
      </c>
      <c r="J321" s="43" t="str">
        <f>+J322</f>
        <v>und</v>
      </c>
    </row>
    <row r="322" spans="2:10" s="1" customFormat="1" ht="13.2" x14ac:dyDescent="0.25">
      <c r="B322" s="44"/>
      <c r="C322" s="38" t="s">
        <v>390</v>
      </c>
      <c r="D322" s="58">
        <f>4*ROUNDUP(14.8/1,0)</f>
        <v>60</v>
      </c>
      <c r="E322" s="39"/>
      <c r="F322" s="39"/>
      <c r="G322" s="39"/>
      <c r="H322" s="39">
        <f>+D322</f>
        <v>60</v>
      </c>
      <c r="I322" s="39"/>
      <c r="J322" s="40" t="s">
        <v>30</v>
      </c>
    </row>
    <row r="323" spans="2:10" s="1" customFormat="1" ht="13.2" x14ac:dyDescent="0.25">
      <c r="B323" s="44"/>
      <c r="C323" s="38" t="s">
        <v>391</v>
      </c>
      <c r="D323" s="58">
        <f>1*ROUNDUP(11.3/1,0)</f>
        <v>12</v>
      </c>
      <c r="E323" s="39"/>
      <c r="F323" s="39"/>
      <c r="G323" s="39"/>
      <c r="H323" s="39">
        <f>+D323</f>
        <v>12</v>
      </c>
      <c r="I323" s="39"/>
      <c r="J323" s="40"/>
    </row>
    <row r="324" spans="2:10" s="1" customFormat="1" ht="13.2" x14ac:dyDescent="0.25">
      <c r="B324" s="44"/>
      <c r="C324" s="38"/>
      <c r="D324" s="58"/>
      <c r="E324" s="39"/>
      <c r="F324" s="39"/>
      <c r="G324" s="39"/>
      <c r="H324" s="39"/>
      <c r="I324" s="39"/>
      <c r="J324" s="40"/>
    </row>
    <row r="325" spans="2:10" s="1" customFormat="1" ht="13.2" x14ac:dyDescent="0.25">
      <c r="B325" s="41" t="s">
        <v>241</v>
      </c>
      <c r="C325" s="41" t="s">
        <v>332</v>
      </c>
      <c r="D325" s="58"/>
      <c r="E325" s="39"/>
      <c r="F325" s="39"/>
      <c r="G325" s="39"/>
      <c r="H325" s="39"/>
      <c r="I325" s="42">
        <f>SUM(H326:H326)</f>
        <v>5</v>
      </c>
      <c r="J325" s="43" t="str">
        <f>+J326</f>
        <v>und</v>
      </c>
    </row>
    <row r="326" spans="2:10" s="1" customFormat="1" ht="13.2" x14ac:dyDescent="0.25">
      <c r="B326" s="41"/>
      <c r="C326" s="38" t="s">
        <v>389</v>
      </c>
      <c r="D326" s="58">
        <v>1</v>
      </c>
      <c r="E326" s="39">
        <v>5</v>
      </c>
      <c r="F326" s="39"/>
      <c r="G326" s="39"/>
      <c r="H326" s="39">
        <f>IF(AND(F326=0,G326=0),D326*E326,IF(AND(E326=0,G326=0),D326*F326,IF(AND(E326=0,F326=0),D326*G326,IF(AND(E326=0),D326*F326*G326,IF(AND(F326=0),D326*E326*G326,IF(AND(G326=0),D326*E326*F326,D326*E326*F326*G326))))))</f>
        <v>5</v>
      </c>
      <c r="I326" s="39"/>
      <c r="J326" s="40" t="s">
        <v>30</v>
      </c>
    </row>
    <row r="327" spans="2:10" s="1" customFormat="1" ht="13.2" x14ac:dyDescent="0.25">
      <c r="B327" s="44"/>
      <c r="F327" s="39" t="s">
        <v>397</v>
      </c>
      <c r="G327" s="39">
        <v>4</v>
      </c>
      <c r="I327" s="39"/>
      <c r="J327" s="40"/>
    </row>
    <row r="328" spans="2:10" s="1" customFormat="1" ht="13.2" x14ac:dyDescent="0.25">
      <c r="B328" s="44"/>
      <c r="C328" s="38"/>
      <c r="E328" s="73"/>
      <c r="F328" s="39"/>
      <c r="G328" s="39"/>
      <c r="H328" s="39"/>
      <c r="I328" s="39"/>
      <c r="J328" s="40"/>
    </row>
    <row r="329" spans="2:10" s="1" customFormat="1" ht="13.2" x14ac:dyDescent="0.25">
      <c r="B329" s="44"/>
      <c r="C329" s="38"/>
      <c r="E329" s="73"/>
      <c r="F329" s="39"/>
      <c r="G329" s="39"/>
      <c r="H329" s="39"/>
      <c r="I329" s="39"/>
      <c r="J329" s="40"/>
    </row>
    <row r="330" spans="2:10" s="1" customFormat="1" ht="13.2" x14ac:dyDescent="0.25">
      <c r="B330" s="44"/>
      <c r="C330" s="38"/>
      <c r="E330" s="73"/>
      <c r="F330" s="39"/>
      <c r="G330" s="39"/>
      <c r="H330" s="39"/>
      <c r="I330" s="39"/>
      <c r="J330" s="40"/>
    </row>
    <row r="331" spans="2:10" s="1" customFormat="1" ht="13.2" x14ac:dyDescent="0.25">
      <c r="B331" s="44"/>
      <c r="C331" s="38"/>
      <c r="D331" s="39"/>
      <c r="E331" s="39"/>
      <c r="F331" s="39"/>
      <c r="G331" s="39"/>
      <c r="H331" s="39"/>
      <c r="I331" s="39"/>
      <c r="J331" s="40"/>
    </row>
    <row r="332" spans="2:10" s="1" customFormat="1" ht="13.2" x14ac:dyDescent="0.25">
      <c r="B332" s="44"/>
      <c r="C332" s="38"/>
      <c r="E332" s="73"/>
      <c r="F332" s="39"/>
      <c r="G332" s="39"/>
      <c r="H332" s="39"/>
      <c r="I332" s="39"/>
      <c r="J332" s="40"/>
    </row>
    <row r="333" spans="2:10" s="1" customFormat="1" ht="13.2" x14ac:dyDescent="0.25">
      <c r="B333" s="44"/>
      <c r="C333" s="38"/>
      <c r="D333" s="39"/>
      <c r="E333" s="39"/>
      <c r="F333" s="39"/>
      <c r="G333" s="39"/>
      <c r="H333" s="39"/>
      <c r="I333" s="39"/>
      <c r="J333" s="40"/>
    </row>
    <row r="334" spans="2:10" s="1" customFormat="1" ht="13.2" x14ac:dyDescent="0.25">
      <c r="C334" s="76" t="s">
        <v>0</v>
      </c>
      <c r="D334" s="76"/>
      <c r="E334" s="76"/>
      <c r="F334" s="76"/>
      <c r="G334" s="76"/>
      <c r="H334" s="76"/>
    </row>
    <row r="335" spans="2:10" s="1" customFormat="1" ht="13.2" x14ac:dyDescent="0.25">
      <c r="C335" s="76" t="s">
        <v>1</v>
      </c>
      <c r="D335" s="76"/>
      <c r="E335" s="76"/>
      <c r="F335" s="76"/>
      <c r="G335" s="76"/>
      <c r="H335" s="76"/>
    </row>
    <row r="336" spans="2:10" s="1" customFormat="1" ht="13.2" x14ac:dyDescent="0.25">
      <c r="C336" s="76" t="s">
        <v>2</v>
      </c>
      <c r="D336" s="51"/>
      <c r="E336" s="51"/>
      <c r="F336" s="51"/>
      <c r="G336" s="51"/>
      <c r="H336" s="51"/>
    </row>
    <row r="337" spans="2:10" s="1" customFormat="1" ht="13.2" x14ac:dyDescent="0.25">
      <c r="C337" s="51" t="s">
        <v>3</v>
      </c>
      <c r="D337" s="51"/>
      <c r="E337" s="51"/>
      <c r="F337" s="51"/>
      <c r="G337" s="51"/>
      <c r="H337" s="51"/>
    </row>
    <row r="338" spans="2:10" s="1" customFormat="1" ht="24.75" customHeight="1" x14ac:dyDescent="0.25">
      <c r="C338" s="51"/>
      <c r="D338" s="78"/>
      <c r="E338" s="78"/>
      <c r="F338" s="78"/>
      <c r="G338" s="78"/>
      <c r="H338" s="78"/>
      <c r="I338" s="78"/>
      <c r="J338" s="79"/>
    </row>
    <row r="339" spans="2:10" s="1" customFormat="1" ht="24.75" customHeight="1" x14ac:dyDescent="0.25">
      <c r="B339" s="77" t="s">
        <v>355</v>
      </c>
      <c r="C339" s="78"/>
      <c r="D339" s="78"/>
      <c r="E339" s="78"/>
      <c r="F339" s="78"/>
      <c r="G339" s="78"/>
      <c r="H339" s="78"/>
      <c r="I339" s="78"/>
      <c r="J339" s="79"/>
    </row>
    <row r="340" spans="2:10" s="1" customFormat="1" ht="21.6" thickBot="1" x14ac:dyDescent="0.3">
      <c r="B340" s="88" t="s">
        <v>398</v>
      </c>
      <c r="C340" s="89"/>
      <c r="D340" s="89"/>
      <c r="E340" s="89"/>
      <c r="F340" s="89"/>
      <c r="G340" s="89"/>
      <c r="H340" s="89"/>
      <c r="I340" s="89"/>
      <c r="J340" s="90"/>
    </row>
    <row r="341" spans="2:10" s="1" customFormat="1" ht="13.8" thickBot="1" x14ac:dyDescent="0.3">
      <c r="B341" s="85"/>
      <c r="C341" s="86"/>
      <c r="D341" s="86"/>
      <c r="E341" s="86"/>
      <c r="F341" s="86"/>
      <c r="G341" s="86"/>
      <c r="H341" s="86"/>
      <c r="I341" s="86"/>
      <c r="J341" s="87"/>
    </row>
    <row r="342" spans="2:10" s="1" customFormat="1" ht="24.75" customHeight="1" x14ac:dyDescent="0.25">
      <c r="B342" s="137" t="s">
        <v>6</v>
      </c>
      <c r="C342" s="138"/>
      <c r="D342" s="138"/>
      <c r="E342" s="138"/>
      <c r="F342" s="138"/>
      <c r="G342" s="138" t="s">
        <v>9</v>
      </c>
      <c r="H342" s="138">
        <v>42879</v>
      </c>
      <c r="I342" s="138"/>
      <c r="J342" s="139"/>
    </row>
    <row r="343" spans="2:10" s="1" customFormat="1" ht="13.2" x14ac:dyDescent="0.25">
      <c r="B343" s="2" t="s">
        <v>7</v>
      </c>
      <c r="C343" s="3" t="s">
        <v>8</v>
      </c>
      <c r="D343" s="3"/>
      <c r="E343" s="4"/>
      <c r="F343" s="5"/>
      <c r="G343" s="6" t="s">
        <v>12</v>
      </c>
      <c r="H343" s="140" t="s">
        <v>11</v>
      </c>
      <c r="I343" s="140"/>
      <c r="J343" s="7"/>
    </row>
    <row r="344" spans="2:10" s="1" customFormat="1" ht="13.2" x14ac:dyDescent="0.25">
      <c r="B344" s="2" t="s">
        <v>10</v>
      </c>
      <c r="C344" s="3" t="s">
        <v>11</v>
      </c>
      <c r="F344" s="3"/>
      <c r="G344" s="8" t="s">
        <v>14</v>
      </c>
      <c r="H344" s="4" t="s">
        <v>15</v>
      </c>
      <c r="I344" s="9"/>
      <c r="J344" s="10"/>
    </row>
    <row r="345" spans="2:10" s="1" customFormat="1" ht="13.2" x14ac:dyDescent="0.25">
      <c r="B345" s="2" t="s">
        <v>13</v>
      </c>
      <c r="C345" s="3" t="s">
        <v>11</v>
      </c>
      <c r="F345" s="3"/>
      <c r="G345" s="8"/>
      <c r="H345" s="4"/>
      <c r="I345" s="9"/>
      <c r="J345" s="10"/>
    </row>
    <row r="346" spans="2:10" s="1" customFormat="1" ht="13.8" thickBot="1" x14ac:dyDescent="0.3">
      <c r="B346" s="11" t="s">
        <v>16</v>
      </c>
      <c r="C346" s="12" t="s">
        <v>17</v>
      </c>
      <c r="D346" s="13"/>
      <c r="E346" s="13"/>
      <c r="F346" s="12"/>
      <c r="G346" s="14"/>
      <c r="H346" s="15"/>
      <c r="I346" s="16"/>
      <c r="J346" s="17"/>
    </row>
    <row r="347" spans="2:10" s="1" customFormat="1" ht="13.2" x14ac:dyDescent="0.25">
      <c r="B347" s="52"/>
      <c r="C347" s="52"/>
      <c r="D347" s="52"/>
      <c r="E347" s="52"/>
      <c r="F347" s="52"/>
      <c r="G347" s="52"/>
      <c r="H347" s="52"/>
      <c r="I347" s="52"/>
      <c r="J347" s="52"/>
    </row>
    <row r="348" spans="2:10" s="1" customFormat="1" ht="13.2" x14ac:dyDescent="0.25">
      <c r="B348" s="20" t="s">
        <v>20</v>
      </c>
      <c r="C348" s="21" t="s">
        <v>21</v>
      </c>
      <c r="D348" s="21" t="s">
        <v>357</v>
      </c>
      <c r="E348" s="21" t="s">
        <v>358</v>
      </c>
      <c r="F348" s="21" t="s">
        <v>359</v>
      </c>
      <c r="G348" s="21" t="s">
        <v>360</v>
      </c>
      <c r="H348" s="21" t="s">
        <v>361</v>
      </c>
      <c r="I348" s="21" t="s">
        <v>22</v>
      </c>
      <c r="J348" s="21" t="s">
        <v>23</v>
      </c>
    </row>
    <row r="349" spans="2:10" s="1" customFormat="1" ht="13.2" x14ac:dyDescent="0.25">
      <c r="B349" s="53">
        <v>4.03</v>
      </c>
      <c r="C349" s="54" t="s">
        <v>182</v>
      </c>
      <c r="D349" s="58"/>
      <c r="E349" s="39"/>
      <c r="F349" s="39"/>
      <c r="G349" s="39"/>
      <c r="H349" s="39"/>
      <c r="I349" s="39"/>
      <c r="J349" s="40"/>
    </row>
    <row r="350" spans="2:10" s="1" customFormat="1" ht="13.2" x14ac:dyDescent="0.25">
      <c r="B350" s="55" t="s">
        <v>183</v>
      </c>
      <c r="C350" s="56" t="s">
        <v>184</v>
      </c>
      <c r="D350" s="58"/>
      <c r="E350" s="39"/>
      <c r="F350" s="39"/>
      <c r="G350" s="39"/>
      <c r="H350" s="39"/>
      <c r="I350" s="39"/>
      <c r="J350" s="40"/>
    </row>
    <row r="351" spans="2:10" s="1" customFormat="1" ht="13.2" x14ac:dyDescent="0.25">
      <c r="B351" s="41" t="s">
        <v>185</v>
      </c>
      <c r="C351" s="41" t="s">
        <v>331</v>
      </c>
      <c r="D351" s="58"/>
      <c r="E351" s="39"/>
      <c r="F351" s="39"/>
      <c r="G351" s="39"/>
      <c r="H351" s="39"/>
      <c r="I351" s="42">
        <f>SUM(H352:H353)</f>
        <v>23.1</v>
      </c>
      <c r="J351" s="43" t="str">
        <f>+J352</f>
        <v>ml</v>
      </c>
    </row>
    <row r="352" spans="2:10" s="1" customFormat="1" ht="13.2" x14ac:dyDescent="0.25">
      <c r="B352" s="41"/>
      <c r="C352" s="38" t="s">
        <v>399</v>
      </c>
      <c r="D352" s="39">
        <v>1</v>
      </c>
      <c r="E352" s="39">
        <v>17</v>
      </c>
      <c r="F352" s="39"/>
      <c r="G352" s="39"/>
      <c r="H352" s="39">
        <f>IF(AND(F352=0,G352=0),D352*E352,IF(AND(E352=0,G352=0),D352*F352,IF(AND(E352=0,F352=0),D352*G352,IF(AND(E352=0),D352*F352*G352,IF(AND(F352=0),D352*E352*G352,IF(AND(G352=0),D352*E352*F352,D352*E352*F352*G352))))))</f>
        <v>17</v>
      </c>
      <c r="I352" s="39"/>
      <c r="J352" s="40" t="str">
        <f>IF(AND(E352=0,F352&lt;&gt;0,G352&lt;&gt;0),"m2",IF(AND(F352=0,E352&lt;&gt;0,G352&lt;&gt;0),"m2",IF(AND(G352=0,E352&lt;&gt;0,F352&lt;&gt;0),"m2",IF(AND(F352=0,G352=0),"ml",IF(AND(E352=0,G352=0),"ml",IF(AND(E352=0,F352=0),"ml",IF(AND(E352&lt;&gt;0,F352&lt;&gt;0,G352&lt;&gt;0),"m3",0)))))))</f>
        <v>ml</v>
      </c>
    </row>
    <row r="353" spans="2:10" s="1" customFormat="1" ht="13.2" x14ac:dyDescent="0.25">
      <c r="B353" s="41"/>
      <c r="C353" s="38" t="s">
        <v>400</v>
      </c>
      <c r="D353" s="39">
        <v>1</v>
      </c>
      <c r="E353" s="39">
        <v>6.1</v>
      </c>
      <c r="F353" s="39"/>
      <c r="G353" s="39"/>
      <c r="H353" s="39">
        <f>IF(AND(F353=0,G353=0),D353*E353,IF(AND(E353=0,G353=0),D353*F353,IF(AND(E353=0,F353=0),D353*G353,IF(AND(E353=0),D353*F353*G353,IF(AND(F353=0),D353*E353*G353,IF(AND(G353=0),D353*E353*F353,D353*E353*F353*G353))))))</f>
        <v>6.1</v>
      </c>
      <c r="I353" s="39"/>
      <c r="J353" s="40" t="str">
        <f>IF(AND(E353=0,F353&lt;&gt;0,G353&lt;&gt;0),"m2",IF(AND(F353=0,E353&lt;&gt;0,G353&lt;&gt;0),"m2",IF(AND(G353=0,E353&lt;&gt;0,F353&lt;&gt;0),"m2",IF(AND(F353=0,G353=0),"ml",IF(AND(E353=0,G353=0),"ml",IF(AND(E353=0,F353=0),"ml",IF(AND(E353&lt;&gt;0,F353&lt;&gt;0,G353&lt;&gt;0),"m3",0)))))))</f>
        <v>ml</v>
      </c>
    </row>
    <row r="354" spans="2:10" s="1" customFormat="1" ht="13.2" x14ac:dyDescent="0.25">
      <c r="B354" s="41" t="s">
        <v>187</v>
      </c>
      <c r="C354" s="41" t="s">
        <v>188</v>
      </c>
      <c r="D354" s="58"/>
      <c r="E354" s="39"/>
      <c r="F354" s="39"/>
      <c r="G354" s="39"/>
      <c r="H354" s="39"/>
      <c r="I354" s="42">
        <f>SUM(H355:H356)</f>
        <v>77.3</v>
      </c>
      <c r="J354" s="43" t="str">
        <f>+J355</f>
        <v>ml</v>
      </c>
    </row>
    <row r="355" spans="2:10" s="1" customFormat="1" ht="13.2" x14ac:dyDescent="0.25">
      <c r="B355" s="55"/>
      <c r="C355" s="38" t="s">
        <v>362</v>
      </c>
      <c r="D355" s="39">
        <v>5</v>
      </c>
      <c r="E355" s="39">
        <v>11.6</v>
      </c>
      <c r="F355" s="39"/>
      <c r="G355" s="39"/>
      <c r="H355" s="39">
        <f>IF(AND(F355=0,G355=0),D355*E355,IF(AND(E355=0,G355=0),D355*F355,IF(AND(E355=0,F355=0),D355*G355,IF(AND(E355=0),D355*F355*G355,IF(AND(F355=0),D355*E355*G355,IF(AND(G355=0),D355*E355*F355,D355*E355*F355*G355))))))</f>
        <v>58</v>
      </c>
      <c r="I355" s="39"/>
      <c r="J355" s="40" t="str">
        <f>IF(AND(E355=0,F355&lt;&gt;0,G355&lt;&gt;0),"m2",IF(AND(F355=0,E355&lt;&gt;0,G355&lt;&gt;0),"m2",IF(AND(G355=0,E355&lt;&gt;0,F355&lt;&gt;0),"m2",IF(AND(F355=0,G355=0),"ml",IF(AND(E355=0,G355=0),"ml",IF(AND(E355=0,F355=0),"ml",IF(AND(E355&lt;&gt;0,F355&lt;&gt;0,G355&lt;&gt;0),"m3",0)))))))</f>
        <v>ml</v>
      </c>
    </row>
    <row r="356" spans="2:10" s="1" customFormat="1" ht="13.2" x14ac:dyDescent="0.25">
      <c r="B356" s="55"/>
      <c r="C356" s="38" t="s">
        <v>363</v>
      </c>
      <c r="D356" s="39">
        <v>1</v>
      </c>
      <c r="E356" s="39">
        <v>19.3</v>
      </c>
      <c r="F356" s="39"/>
      <c r="G356" s="39"/>
      <c r="H356" s="39">
        <f>IF(AND(F356=0,G356=0),D356*E356,IF(AND(E356=0,G356=0),D356*F356,IF(AND(E356=0,F356=0),D356*G356,IF(AND(E356=0),D356*F356*G356,IF(AND(F356=0),D356*E356*G356,IF(AND(G356=0),D356*E356*F356,D356*E356*F356*G356))))))</f>
        <v>19.3</v>
      </c>
      <c r="I356" s="39"/>
      <c r="J356" s="40" t="str">
        <f>IF(AND(E356=0,F356&lt;&gt;0,G356&lt;&gt;0),"m2",IF(AND(F356=0,E356&lt;&gt;0,G356&lt;&gt;0),"m2",IF(AND(G356=0,E356&lt;&gt;0,F356&lt;&gt;0),"m2",IF(AND(F356=0,G356=0),"ml",IF(AND(E356=0,G356=0),"ml",IF(AND(E356=0,F356=0),"ml",IF(AND(E356&lt;&gt;0,F356&lt;&gt;0,G356&lt;&gt;0),"m3",0)))))))</f>
        <v>ml</v>
      </c>
    </row>
    <row r="357" spans="2:10" s="1" customFormat="1" ht="13.2" x14ac:dyDescent="0.25">
      <c r="B357" s="41" t="s">
        <v>189</v>
      </c>
      <c r="C357" s="41" t="s">
        <v>190</v>
      </c>
      <c r="D357" s="58"/>
      <c r="E357" s="39"/>
      <c r="F357" s="39"/>
      <c r="G357" s="39"/>
      <c r="H357" s="39"/>
      <c r="I357" s="42">
        <f>SUM(H358:H359)</f>
        <v>0</v>
      </c>
      <c r="J357" s="43" t="str">
        <f>+J358</f>
        <v>ml</v>
      </c>
    </row>
    <row r="358" spans="2:10" s="1" customFormat="1" ht="13.2" x14ac:dyDescent="0.25">
      <c r="B358" s="55"/>
      <c r="C358" s="38" t="s">
        <v>362</v>
      </c>
      <c r="D358" s="39"/>
      <c r="E358" s="39"/>
      <c r="F358" s="39"/>
      <c r="G358" s="39"/>
      <c r="H358" s="39">
        <f>IF(AND(F358=0,G358=0),D358*E358,IF(AND(E358=0,G358=0),D358*F358,IF(AND(E358=0,F358=0),D358*G358,IF(AND(E358=0),D358*F358*G358,IF(AND(F358=0),D358*E358*G358,IF(AND(G358=0),D358*E358*F358,D358*E358*F358*G358))))))</f>
        <v>0</v>
      </c>
      <c r="I358" s="39"/>
      <c r="J358" s="40" t="str">
        <f>IF(AND(E358=0,F358&lt;&gt;0,G358&lt;&gt;0),"m2",IF(AND(F358=0,E358&lt;&gt;0,G358&lt;&gt;0),"m2",IF(AND(G358=0,E358&lt;&gt;0,F358&lt;&gt;0),"m2",IF(AND(F358=0,G358=0),"ml",IF(AND(E358=0,G358=0),"ml",IF(AND(E358=0,F358=0),"ml",IF(AND(E358&lt;&gt;0,F358&lt;&gt;0,G358&lt;&gt;0),"m3",0)))))))</f>
        <v>ml</v>
      </c>
    </row>
    <row r="359" spans="2:10" s="1" customFormat="1" ht="13.2" x14ac:dyDescent="0.25">
      <c r="B359" s="55"/>
      <c r="C359" s="38" t="s">
        <v>363</v>
      </c>
      <c r="D359" s="39"/>
      <c r="E359" s="39"/>
      <c r="F359" s="39"/>
      <c r="G359" s="39"/>
      <c r="H359" s="39">
        <f>IF(AND(F359=0,G359=0),D359*E359,IF(AND(E359=0,G359=0),D359*F359,IF(AND(E359=0,F359=0),D359*G359,IF(AND(E359=0),D359*F359*G359,IF(AND(F359=0),D359*E359*G359,IF(AND(G359=0),D359*E359*F359,D359*E359*F359*G359))))))</f>
        <v>0</v>
      </c>
      <c r="I359" s="39"/>
      <c r="J359" s="40" t="str">
        <f>IF(AND(E359=0,F359&lt;&gt;0,G359&lt;&gt;0),"m2",IF(AND(F359=0,E359&lt;&gt;0,G359&lt;&gt;0),"m2",IF(AND(G359=0,E359&lt;&gt;0,F359&lt;&gt;0),"m2",IF(AND(F359=0,G359=0),"ml",IF(AND(E359=0,G359=0),"ml",IF(AND(E359=0,F359=0),"ml",IF(AND(E359&lt;&gt;0,F359&lt;&gt;0,G359&lt;&gt;0),"m3",0)))))))</f>
        <v>ml</v>
      </c>
    </row>
    <row r="360" spans="2:10" s="1" customFormat="1" ht="13.2" x14ac:dyDescent="0.25">
      <c r="B360" s="41"/>
      <c r="C360" s="72"/>
      <c r="D360" s="58"/>
      <c r="E360" s="39"/>
      <c r="F360" s="39"/>
      <c r="G360" s="39"/>
      <c r="H360" s="39"/>
      <c r="I360" s="42"/>
      <c r="J360" s="43"/>
    </row>
    <row r="361" spans="2:10" s="1" customFormat="1" ht="13.2" x14ac:dyDescent="0.25">
      <c r="B361" s="41" t="s">
        <v>193</v>
      </c>
      <c r="C361" s="41" t="s">
        <v>194</v>
      </c>
      <c r="D361" s="58"/>
      <c r="E361" s="39"/>
      <c r="F361" s="39"/>
      <c r="G361" s="39"/>
      <c r="H361" s="39"/>
      <c r="I361" s="42">
        <f>SUM(H362:H365)</f>
        <v>26.75</v>
      </c>
      <c r="J361" s="43" t="str">
        <f>+J362</f>
        <v>ml</v>
      </c>
    </row>
    <row r="362" spans="2:10" s="1" customFormat="1" ht="13.2" x14ac:dyDescent="0.25">
      <c r="B362" s="55"/>
      <c r="C362" s="38" t="s">
        <v>399</v>
      </c>
      <c r="D362" s="39">
        <v>1</v>
      </c>
      <c r="E362" s="74">
        <v>11.3</v>
      </c>
      <c r="F362" s="39"/>
      <c r="G362" s="39"/>
      <c r="H362" s="39">
        <f t="shared" ref="H362:H365" si="7">IF(AND(F362=0,G362=0),D362*E362,IF(AND(E362=0,G362=0),D362*F362,IF(AND(E362=0,F362=0),D362*G362,IF(AND(E362=0),D362*F362*G362,IF(AND(F362=0),D362*E362*G362,IF(AND(G362=0),D362*E362*F362,D362*E362*F362*G362))))))</f>
        <v>11.3</v>
      </c>
      <c r="I362" s="39"/>
      <c r="J362" s="40" t="str">
        <f t="shared" ref="J362" si="8">IF(AND(E362=0,F362&lt;&gt;0,G362&lt;&gt;0),"m2",IF(AND(F362=0,E362&lt;&gt;0,G362&lt;&gt;0),"m2",IF(AND(G362=0,E362&lt;&gt;0,F362&lt;&gt;0),"m2",IF(AND(F362=0,G362=0),"ml",IF(AND(E362=0,G362=0),"ml",IF(AND(E362=0,F362=0),"ml",IF(AND(E362&lt;&gt;0,F362&lt;&gt;0,G362&lt;&gt;0),"m3",0)))))))</f>
        <v>ml</v>
      </c>
    </row>
    <row r="363" spans="2:10" s="1" customFormat="1" ht="13.2" x14ac:dyDescent="0.25">
      <c r="B363" s="55"/>
      <c r="C363" s="38" t="s">
        <v>400</v>
      </c>
      <c r="D363" s="39">
        <v>1</v>
      </c>
      <c r="E363" s="74">
        <v>11.3</v>
      </c>
      <c r="F363" s="39"/>
      <c r="G363" s="39"/>
      <c r="H363" s="39">
        <f t="shared" si="7"/>
        <v>11.3</v>
      </c>
      <c r="I363" s="39"/>
      <c r="J363" s="40"/>
    </row>
    <row r="364" spans="2:10" s="1" customFormat="1" ht="13.2" x14ac:dyDescent="0.25">
      <c r="B364" s="55"/>
      <c r="C364" s="72"/>
      <c r="D364" s="58">
        <v>1</v>
      </c>
      <c r="E364" s="39">
        <v>1.65</v>
      </c>
      <c r="F364" s="39"/>
      <c r="G364" s="39"/>
      <c r="H364" s="39">
        <f t="shared" si="7"/>
        <v>1.65</v>
      </c>
      <c r="I364" s="39"/>
      <c r="J364" s="40"/>
    </row>
    <row r="365" spans="2:10" s="1" customFormat="1" ht="13.2" x14ac:dyDescent="0.25">
      <c r="B365" s="55"/>
      <c r="C365" s="72"/>
      <c r="D365" s="58">
        <v>1</v>
      </c>
      <c r="E365" s="39">
        <v>2.5</v>
      </c>
      <c r="F365" s="39"/>
      <c r="G365" s="39"/>
      <c r="H365" s="39">
        <f t="shared" si="7"/>
        <v>2.5</v>
      </c>
      <c r="I365" s="39"/>
      <c r="J365" s="40"/>
    </row>
    <row r="366" spans="2:10" s="1" customFormat="1" ht="13.2" x14ac:dyDescent="0.25">
      <c r="B366" s="41" t="s">
        <v>197</v>
      </c>
      <c r="C366" s="41" t="s">
        <v>198</v>
      </c>
      <c r="D366" s="58"/>
      <c r="E366" s="39"/>
      <c r="F366" s="39"/>
      <c r="G366" s="39"/>
      <c r="H366" s="39"/>
      <c r="I366" s="42">
        <f>SUM(H367:H368)</f>
        <v>4</v>
      </c>
      <c r="J366" s="43" t="str">
        <f>+J367</f>
        <v>und</v>
      </c>
    </row>
    <row r="367" spans="2:10" s="1" customFormat="1" ht="13.2" x14ac:dyDescent="0.25">
      <c r="B367" s="55"/>
      <c r="C367" s="38" t="s">
        <v>401</v>
      </c>
      <c r="D367" s="39">
        <v>2</v>
      </c>
      <c r="E367" s="39"/>
      <c r="F367" s="39"/>
      <c r="G367" s="39"/>
      <c r="H367" s="39">
        <f>+D367</f>
        <v>2</v>
      </c>
      <c r="I367" s="39"/>
      <c r="J367" s="40" t="s">
        <v>30</v>
      </c>
    </row>
    <row r="368" spans="2:10" s="1" customFormat="1" ht="13.2" x14ac:dyDescent="0.25">
      <c r="B368" s="55"/>
      <c r="C368" s="38" t="s">
        <v>402</v>
      </c>
      <c r="D368" s="58">
        <v>2</v>
      </c>
      <c r="E368" s="39"/>
      <c r="F368" s="39"/>
      <c r="G368" s="39"/>
      <c r="H368" s="39">
        <f>+D368</f>
        <v>2</v>
      </c>
      <c r="I368" s="39"/>
      <c r="J368" s="40"/>
    </row>
    <row r="369" spans="2:10" s="1" customFormat="1" ht="13.2" x14ac:dyDescent="0.25">
      <c r="B369" s="55" t="s">
        <v>201</v>
      </c>
      <c r="C369" s="56" t="s">
        <v>202</v>
      </c>
      <c r="D369" s="58"/>
      <c r="E369" s="39"/>
      <c r="F369" s="39"/>
      <c r="G369" s="39"/>
      <c r="H369" s="39"/>
      <c r="I369" s="39"/>
      <c r="J369" s="40"/>
    </row>
    <row r="370" spans="2:10" s="1" customFormat="1" ht="13.2" x14ac:dyDescent="0.25">
      <c r="B370" s="41" t="s">
        <v>207</v>
      </c>
      <c r="C370" s="41" t="s">
        <v>208</v>
      </c>
      <c r="D370" s="58"/>
      <c r="E370" s="39"/>
      <c r="F370" s="39"/>
      <c r="G370" s="39"/>
      <c r="H370" s="39"/>
      <c r="I370" s="42">
        <f>SUM(H371)</f>
        <v>7.5</v>
      </c>
      <c r="J370" s="43" t="s">
        <v>102</v>
      </c>
    </row>
    <row r="371" spans="2:10" s="1" customFormat="1" ht="13.2" x14ac:dyDescent="0.25">
      <c r="B371" s="55"/>
      <c r="C371" s="38" t="s">
        <v>403</v>
      </c>
      <c r="D371" s="39">
        <v>1</v>
      </c>
      <c r="E371" s="39">
        <v>7.5</v>
      </c>
      <c r="F371" s="39"/>
      <c r="G371" s="39"/>
      <c r="H371" s="39">
        <f>IF(AND(F371=0,G371=0),D371*E371,IF(AND(E371=0,G371=0),D371*F371,IF(AND(E371=0,F371=0),D371*G371,IF(AND(E371=0),D371*F371*G371,IF(AND(F371=0),D371*E371*G371,IF(AND(G371=0),D371*E371*F371,D371*E371*F371*G371))))))</f>
        <v>7.5</v>
      </c>
      <c r="I371" s="39"/>
      <c r="J371" s="40" t="str">
        <f>IF(AND(E371=0,F371&lt;&gt;0,G371&lt;&gt;0),"m2",IF(AND(F371=0,E371&lt;&gt;0,G371&lt;&gt;0),"m2",IF(AND(G371=0,E371&lt;&gt;0,F371&lt;&gt;0),"m2",IF(AND(F371=0,G371=0),"ml",IF(AND(E371=0,G371=0),"ml",IF(AND(E371=0,F371=0),"ml",IF(AND(E371&lt;&gt;0,F371&lt;&gt;0,G371&lt;&gt;0),"m3",0)))))))</f>
        <v>ml</v>
      </c>
    </row>
    <row r="372" spans="2:10" s="1" customFormat="1" ht="13.2" x14ac:dyDescent="0.25">
      <c r="B372" s="41" t="s">
        <v>213</v>
      </c>
      <c r="C372" s="41" t="s">
        <v>214</v>
      </c>
      <c r="D372" s="58"/>
      <c r="E372" s="39"/>
      <c r="F372" s="39"/>
      <c r="G372" s="39"/>
      <c r="H372" s="39"/>
      <c r="I372" s="42">
        <f>SUM(H373)</f>
        <v>8</v>
      </c>
      <c r="J372" s="43" t="s">
        <v>102</v>
      </c>
    </row>
    <row r="373" spans="2:10" s="1" customFormat="1" ht="13.2" x14ac:dyDescent="0.25">
      <c r="B373" s="55"/>
      <c r="C373" s="38" t="s">
        <v>403</v>
      </c>
      <c r="D373" s="39">
        <v>1</v>
      </c>
      <c r="E373" s="39">
        <v>8</v>
      </c>
      <c r="F373" s="39"/>
      <c r="G373" s="39"/>
      <c r="H373" s="39">
        <f>IF(AND(F373=0,G373=0),D373*E373,IF(AND(E373=0,G373=0),D373*F373,IF(AND(E373=0,F373=0),D373*G373,IF(AND(E373=0),D373*F373*G373,IF(AND(F373=0),D373*E373*G373,IF(AND(G373=0),D373*E373*F373,D373*E373*F373*G373))))))</f>
        <v>8</v>
      </c>
      <c r="I373" s="39"/>
      <c r="J373" s="40" t="s">
        <v>102</v>
      </c>
    </row>
    <row r="374" spans="2:10" s="1" customFormat="1" ht="13.2" x14ac:dyDescent="0.25">
      <c r="B374" s="41" t="s">
        <v>223</v>
      </c>
      <c r="C374" s="41" t="s">
        <v>224</v>
      </c>
      <c r="D374" s="58"/>
      <c r="E374" s="39"/>
      <c r="F374" s="39"/>
      <c r="G374" s="39"/>
      <c r="H374" s="39"/>
      <c r="I374" s="42">
        <f>SUM(H375:H375)</f>
        <v>0</v>
      </c>
      <c r="J374" s="43" t="str">
        <f>+J375</f>
        <v>ml</v>
      </c>
    </row>
    <row r="375" spans="2:10" s="1" customFormat="1" ht="13.2" x14ac:dyDescent="0.25">
      <c r="B375" s="55"/>
      <c r="C375" s="38" t="s">
        <v>396</v>
      </c>
      <c r="D375" s="39"/>
      <c r="E375" s="39"/>
      <c r="F375" s="39"/>
      <c r="G375" s="39"/>
      <c r="H375" s="39">
        <f>IF(AND(F375=0,G375=0),D375*E375,IF(AND(E375=0,G375=0),D375*F375,IF(AND(E375=0,F375=0),D375*G375,IF(AND(E375=0),D375*F375*G375,IF(AND(F375=0),D375*E375*G375,IF(AND(G375=0),D375*E375*F375,D375*E375*F375*G375))))))</f>
        <v>0</v>
      </c>
      <c r="I375" s="39"/>
      <c r="J375" s="40" t="str">
        <f>IF(AND(E375=0,F375&lt;&gt;0,G375&lt;&gt;0),"m2",IF(AND(F375=0,E375&lt;&gt;0,G375&lt;&gt;0),"m2",IF(AND(G375=0,E375&lt;&gt;0,F375&lt;&gt;0),"m2",IF(AND(F375=0,G375=0),"ml",IF(AND(E375=0,G375=0),"ml",IF(AND(E375=0,F375=0),"ml",IF(AND(E375&lt;&gt;0,F375&lt;&gt;0,G375&lt;&gt;0),"m3",0)))))))</f>
        <v>ml</v>
      </c>
    </row>
    <row r="376" spans="2:10" s="1" customFormat="1" ht="13.2" x14ac:dyDescent="0.25">
      <c r="B376" s="44"/>
      <c r="C376" s="57"/>
      <c r="D376" s="58"/>
      <c r="E376" s="39"/>
      <c r="F376" s="39"/>
      <c r="G376" s="39"/>
      <c r="H376" s="39"/>
      <c r="I376" s="39"/>
      <c r="J376" s="40"/>
    </row>
    <row r="377" spans="2:10" s="1" customFormat="1" ht="13.2" x14ac:dyDescent="0.25">
      <c r="B377" s="55" t="s">
        <v>233</v>
      </c>
      <c r="C377" s="56" t="s">
        <v>234</v>
      </c>
      <c r="D377" s="58"/>
      <c r="E377" s="39"/>
      <c r="F377" s="39"/>
      <c r="G377" s="39"/>
      <c r="H377" s="39"/>
      <c r="I377" s="39"/>
      <c r="J377" s="40"/>
    </row>
    <row r="378" spans="2:10" s="1" customFormat="1" ht="13.2" x14ac:dyDescent="0.25">
      <c r="B378" s="41" t="s">
        <v>237</v>
      </c>
      <c r="C378" s="41" t="s">
        <v>238</v>
      </c>
      <c r="D378" s="58"/>
      <c r="E378" s="39"/>
      <c r="F378" s="39"/>
      <c r="G378" s="39"/>
      <c r="H378" s="39"/>
      <c r="I378" s="42">
        <f>SUM(H379:H380)</f>
        <v>24</v>
      </c>
      <c r="J378" s="43" t="str">
        <f>+J379</f>
        <v>und</v>
      </c>
    </row>
    <row r="379" spans="2:10" s="1" customFormat="1" ht="13.2" x14ac:dyDescent="0.25">
      <c r="B379" s="44"/>
      <c r="C379" s="38" t="s">
        <v>399</v>
      </c>
      <c r="D379" s="39">
        <f>+ROUNDUP(11.3/1,0)</f>
        <v>12</v>
      </c>
      <c r="F379" s="39"/>
      <c r="G379" s="39"/>
      <c r="H379" s="39">
        <f>+D379</f>
        <v>12</v>
      </c>
      <c r="I379" s="39"/>
      <c r="J379" s="40" t="s">
        <v>30</v>
      </c>
    </row>
    <row r="380" spans="2:10" s="1" customFormat="1" ht="13.2" x14ac:dyDescent="0.25">
      <c r="B380" s="44"/>
      <c r="C380" s="38" t="s">
        <v>400</v>
      </c>
      <c r="D380" s="39">
        <f>+ROUNDUP(11.3/1,0)</f>
        <v>12</v>
      </c>
      <c r="F380" s="39"/>
      <c r="G380" s="39"/>
      <c r="H380" s="39">
        <f>+D380</f>
        <v>12</v>
      </c>
      <c r="I380" s="39"/>
      <c r="J380" s="40" t="s">
        <v>30</v>
      </c>
    </row>
    <row r="381" spans="2:10" s="1" customFormat="1" ht="13.2" x14ac:dyDescent="0.25">
      <c r="B381" s="41" t="s">
        <v>241</v>
      </c>
      <c r="C381" s="41" t="s">
        <v>332</v>
      </c>
      <c r="D381" s="58"/>
      <c r="E381" s="39"/>
      <c r="F381" s="39"/>
      <c r="G381" s="39"/>
      <c r="H381" s="39"/>
      <c r="I381" s="42">
        <f>SUM(H382:H383)</f>
        <v>14</v>
      </c>
      <c r="J381" s="43" t="str">
        <f>+J382</f>
        <v>und</v>
      </c>
    </row>
    <row r="382" spans="2:10" s="1" customFormat="1" ht="13.2" x14ac:dyDescent="0.25">
      <c r="B382" s="41"/>
      <c r="C382" s="38" t="s">
        <v>399</v>
      </c>
      <c r="D382" s="39">
        <v>1</v>
      </c>
      <c r="E382" s="39">
        <v>10</v>
      </c>
      <c r="F382" s="39"/>
      <c r="G382" s="39"/>
      <c r="H382" s="39">
        <f>IF(AND(F382=0,G382=0),D382*E382,IF(AND(E382=0,G382=0),D382*F382,IF(AND(E382=0,F382=0),D382*G382,IF(AND(E382=0),D382*F382*G382,IF(AND(F382=0),D382*E382*G382,IF(AND(G382=0),D382*E382*F382,D382*E382*F382*G382))))))</f>
        <v>10</v>
      </c>
      <c r="I382" s="39"/>
      <c r="J382" s="40" t="s">
        <v>30</v>
      </c>
    </row>
    <row r="383" spans="2:10" s="1" customFormat="1" ht="13.2" x14ac:dyDescent="0.25">
      <c r="B383" s="41"/>
      <c r="C383" s="38" t="s">
        <v>400</v>
      </c>
      <c r="D383" s="39">
        <v>1</v>
      </c>
      <c r="E383" s="39">
        <v>4</v>
      </c>
      <c r="F383" s="39"/>
      <c r="G383" s="39"/>
      <c r="H383" s="39">
        <f>IF(AND(F383=0,G383=0),D383*E383,IF(AND(E383=0,G383=0),D383*F383,IF(AND(E383=0,F383=0),D383*G383,IF(AND(E383=0),D383*F383*G383,IF(AND(F383=0),D383*E383*G383,IF(AND(G383=0),D383*E383*F383,D383*E383*F383*G383))))))</f>
        <v>4</v>
      </c>
      <c r="I383" s="39"/>
      <c r="J383" s="40"/>
    </row>
    <row r="384" spans="2:10" s="1" customFormat="1" ht="13.2" x14ac:dyDescent="0.25">
      <c r="B384" s="44"/>
      <c r="C384" s="38"/>
      <c r="E384" s="73"/>
      <c r="F384" s="39"/>
      <c r="G384" s="39"/>
      <c r="H384" s="39"/>
      <c r="I384" s="39"/>
      <c r="J384" s="40"/>
    </row>
    <row r="385" spans="2:10" s="1" customFormat="1" ht="13.2" x14ac:dyDescent="0.25">
      <c r="B385" s="44"/>
      <c r="C385" s="38"/>
      <c r="E385" s="73"/>
      <c r="F385" s="39"/>
      <c r="G385" s="39"/>
      <c r="H385" s="39"/>
      <c r="I385" s="39"/>
      <c r="J385" s="40"/>
    </row>
    <row r="386" spans="2:10" s="1" customFormat="1" ht="13.2" x14ac:dyDescent="0.25">
      <c r="B386" s="44"/>
      <c r="C386" s="57"/>
    </row>
    <row r="387" spans="2:10" s="1" customFormat="1" ht="13.2" x14ac:dyDescent="0.25">
      <c r="B387" s="44"/>
      <c r="C387" s="57"/>
      <c r="D387" s="58"/>
      <c r="E387" s="39"/>
      <c r="F387" s="39"/>
      <c r="G387" s="39"/>
      <c r="H387" s="39"/>
      <c r="I387" s="39"/>
      <c r="J387" s="40"/>
    </row>
    <row r="388" spans="2:10" s="1" customFormat="1" ht="13.2" x14ac:dyDescent="0.25">
      <c r="B388" s="44"/>
      <c r="C388" s="57"/>
      <c r="D388" s="58"/>
      <c r="E388" s="39"/>
      <c r="F388" s="39"/>
      <c r="G388" s="39"/>
      <c r="H388" s="39"/>
      <c r="I388" s="39"/>
      <c r="J388" s="40"/>
    </row>
    <row r="389" spans="2:10" s="1" customFormat="1" ht="13.2" x14ac:dyDescent="0.25">
      <c r="B389" s="44"/>
      <c r="C389" s="57"/>
      <c r="D389" s="58"/>
      <c r="E389" s="39"/>
      <c r="F389" s="39"/>
      <c r="G389" s="39"/>
      <c r="H389" s="39"/>
      <c r="I389" s="39"/>
      <c r="J389" s="40"/>
    </row>
    <row r="390" spans="2:10" s="1" customFormat="1" ht="13.2" x14ac:dyDescent="0.25">
      <c r="B390" s="44"/>
      <c r="C390" s="57"/>
      <c r="D390" s="58"/>
      <c r="E390" s="39"/>
      <c r="F390" s="39"/>
      <c r="G390" s="39"/>
      <c r="H390" s="39"/>
      <c r="I390" s="39"/>
      <c r="J390" s="40"/>
    </row>
    <row r="391" spans="2:10" s="1" customFormat="1" ht="13.2" x14ac:dyDescent="0.25">
      <c r="B391" s="44"/>
      <c r="C391" s="57"/>
      <c r="D391" s="58"/>
      <c r="E391" s="39"/>
      <c r="F391" s="39"/>
      <c r="G391" s="39"/>
      <c r="H391" s="39"/>
      <c r="I391" s="39"/>
      <c r="J391" s="40"/>
    </row>
    <row r="392" spans="2:10" s="1" customFormat="1" ht="13.2" x14ac:dyDescent="0.25">
      <c r="B392" s="44"/>
      <c r="C392" s="57"/>
      <c r="D392" s="58"/>
      <c r="E392" s="39"/>
      <c r="F392" s="39"/>
      <c r="G392" s="39"/>
      <c r="H392" s="39"/>
      <c r="I392" s="39"/>
      <c r="J392" s="40"/>
    </row>
    <row r="393" spans="2:10" s="1" customFormat="1" ht="13.2" x14ac:dyDescent="0.25">
      <c r="B393" s="44"/>
      <c r="C393" s="57"/>
      <c r="D393" s="58"/>
      <c r="E393" s="39"/>
      <c r="F393" s="39"/>
      <c r="G393" s="39"/>
      <c r="H393" s="39"/>
      <c r="I393" s="39"/>
      <c r="J393" s="40"/>
    </row>
    <row r="394" spans="2:10" s="1" customFormat="1" ht="13.2" x14ac:dyDescent="0.25">
      <c r="B394" s="44"/>
      <c r="C394" s="57"/>
      <c r="D394" s="58"/>
      <c r="E394" s="39"/>
      <c r="F394" s="39"/>
      <c r="G394" s="39"/>
      <c r="H394" s="39"/>
      <c r="I394" s="39"/>
      <c r="J394" s="40"/>
    </row>
    <row r="395" spans="2:10" s="1" customFormat="1" ht="13.2" x14ac:dyDescent="0.25">
      <c r="C395" s="76" t="s">
        <v>0</v>
      </c>
      <c r="D395" s="76"/>
      <c r="E395" s="76"/>
      <c r="F395" s="76"/>
      <c r="G395" s="76"/>
      <c r="H395" s="76"/>
    </row>
    <row r="396" spans="2:10" s="1" customFormat="1" ht="13.2" x14ac:dyDescent="0.25">
      <c r="C396" s="76" t="s">
        <v>1</v>
      </c>
      <c r="D396" s="76"/>
      <c r="E396" s="76"/>
      <c r="F396" s="76"/>
      <c r="G396" s="76"/>
      <c r="H396" s="76"/>
    </row>
    <row r="397" spans="2:10" s="1" customFormat="1" ht="13.2" x14ac:dyDescent="0.25">
      <c r="C397" s="76" t="s">
        <v>2</v>
      </c>
      <c r="D397" s="76"/>
      <c r="E397" s="76"/>
      <c r="F397" s="76"/>
      <c r="G397" s="76"/>
      <c r="H397" s="76"/>
    </row>
    <row r="398" spans="2:10" s="1" customFormat="1" ht="13.2" x14ac:dyDescent="0.25">
      <c r="C398" s="51" t="s">
        <v>3</v>
      </c>
      <c r="D398" s="51"/>
      <c r="E398" s="51"/>
      <c r="F398" s="51"/>
      <c r="G398" s="51"/>
      <c r="H398" s="51"/>
    </row>
    <row r="399" spans="2:10" s="1" customFormat="1" ht="12.75" customHeight="1" x14ac:dyDescent="0.25">
      <c r="C399" s="51"/>
      <c r="D399" s="51"/>
      <c r="E399" s="51"/>
      <c r="F399" s="51"/>
      <c r="G399" s="51"/>
      <c r="H399" s="51"/>
    </row>
    <row r="400" spans="2:10" s="1" customFormat="1" ht="45.75" customHeight="1" x14ac:dyDescent="0.25">
      <c r="B400" s="77" t="s">
        <v>355</v>
      </c>
      <c r="C400" s="78"/>
      <c r="D400" s="78"/>
      <c r="E400" s="78"/>
      <c r="F400" s="78"/>
      <c r="G400" s="78"/>
      <c r="H400" s="78"/>
      <c r="I400" s="78"/>
      <c r="J400" s="79"/>
    </row>
    <row r="401" spans="2:10" s="1" customFormat="1" ht="21" x14ac:dyDescent="0.25">
      <c r="B401" s="80" t="s">
        <v>404</v>
      </c>
      <c r="C401" s="81"/>
      <c r="D401" s="81"/>
      <c r="E401" s="81"/>
      <c r="F401" s="81"/>
      <c r="G401" s="81"/>
      <c r="H401" s="81"/>
      <c r="I401" s="81"/>
      <c r="J401" s="82"/>
    </row>
    <row r="402" spans="2:10" s="1" customFormat="1" ht="13.8" thickBot="1" x14ac:dyDescent="0.3">
      <c r="B402" s="52"/>
      <c r="C402" s="52"/>
      <c r="D402" s="52"/>
      <c r="E402" s="52"/>
      <c r="F402" s="52"/>
      <c r="G402" s="52"/>
      <c r="H402" s="52"/>
      <c r="I402" s="52"/>
      <c r="J402" s="52"/>
    </row>
    <row r="403" spans="2:10" s="1" customFormat="1" ht="24.75" customHeight="1" x14ac:dyDescent="0.25">
      <c r="B403" s="137" t="s">
        <v>6</v>
      </c>
      <c r="C403" s="138"/>
      <c r="D403" s="138"/>
      <c r="E403" s="138"/>
      <c r="F403" s="138"/>
      <c r="G403" s="138"/>
      <c r="H403" s="138"/>
      <c r="I403" s="138"/>
      <c r="J403" s="139"/>
    </row>
    <row r="404" spans="2:10" s="1" customFormat="1" ht="13.2" x14ac:dyDescent="0.25">
      <c r="B404" s="2" t="s">
        <v>7</v>
      </c>
      <c r="C404" s="3" t="s">
        <v>8</v>
      </c>
      <c r="D404" s="3"/>
      <c r="E404" s="4"/>
      <c r="F404" s="5"/>
      <c r="G404" s="6" t="s">
        <v>9</v>
      </c>
      <c r="H404" s="140">
        <v>42879</v>
      </c>
      <c r="I404" s="140"/>
      <c r="J404" s="7"/>
    </row>
    <row r="405" spans="2:10" s="1" customFormat="1" ht="13.2" x14ac:dyDescent="0.25">
      <c r="B405" s="2" t="s">
        <v>10</v>
      </c>
      <c r="C405" s="3" t="s">
        <v>11</v>
      </c>
      <c r="F405" s="3"/>
      <c r="G405" s="8" t="s">
        <v>12</v>
      </c>
      <c r="H405" s="4" t="s">
        <v>11</v>
      </c>
      <c r="I405" s="9"/>
      <c r="J405" s="10"/>
    </row>
    <row r="406" spans="2:10" s="1" customFormat="1" ht="13.2" x14ac:dyDescent="0.25">
      <c r="B406" s="2" t="s">
        <v>13</v>
      </c>
      <c r="C406" s="3" t="s">
        <v>11</v>
      </c>
      <c r="F406" s="3"/>
      <c r="G406" s="8" t="s">
        <v>14</v>
      </c>
      <c r="H406" s="4" t="s">
        <v>15</v>
      </c>
      <c r="I406" s="9"/>
      <c r="J406" s="10"/>
    </row>
    <row r="407" spans="2:10" s="1" customFormat="1" ht="13.8" thickBot="1" x14ac:dyDescent="0.3">
      <c r="B407" s="11" t="s">
        <v>16</v>
      </c>
      <c r="C407" s="12" t="s">
        <v>17</v>
      </c>
      <c r="D407" s="13"/>
      <c r="E407" s="13"/>
      <c r="F407" s="12"/>
      <c r="G407" s="14" t="s">
        <v>18</v>
      </c>
      <c r="H407" s="15" t="s">
        <v>19</v>
      </c>
      <c r="I407" s="16"/>
      <c r="J407" s="17"/>
    </row>
    <row r="408" spans="2:10" s="1" customFormat="1" ht="13.2" x14ac:dyDescent="0.25">
      <c r="B408" s="52"/>
      <c r="C408" s="52"/>
      <c r="D408" s="52"/>
      <c r="E408" s="52"/>
      <c r="F408" s="52"/>
      <c r="G408" s="52"/>
      <c r="H408" s="52"/>
      <c r="I408" s="52"/>
      <c r="J408" s="52"/>
    </row>
    <row r="409" spans="2:10" s="1" customFormat="1" ht="13.2" x14ac:dyDescent="0.25">
      <c r="B409" s="20" t="s">
        <v>20</v>
      </c>
      <c r="C409" s="21" t="s">
        <v>21</v>
      </c>
      <c r="D409" s="21" t="s">
        <v>357</v>
      </c>
      <c r="E409" s="21" t="s">
        <v>358</v>
      </c>
      <c r="F409" s="21" t="s">
        <v>359</v>
      </c>
      <c r="G409" s="21" t="s">
        <v>360</v>
      </c>
      <c r="H409" s="21" t="s">
        <v>361</v>
      </c>
      <c r="I409" s="21" t="s">
        <v>22</v>
      </c>
      <c r="J409" s="21" t="s">
        <v>23</v>
      </c>
    </row>
    <row r="410" spans="2:10" s="1" customFormat="1" ht="13.2" x14ac:dyDescent="0.25">
      <c r="B410" s="53">
        <v>4.03</v>
      </c>
      <c r="C410" s="54" t="s">
        <v>182</v>
      </c>
      <c r="D410" s="58"/>
      <c r="E410" s="39"/>
      <c r="F410" s="39"/>
      <c r="G410" s="39"/>
      <c r="H410" s="39"/>
      <c r="I410" s="39"/>
      <c r="J410" s="40"/>
    </row>
    <row r="411" spans="2:10" s="1" customFormat="1" ht="13.2" x14ac:dyDescent="0.25">
      <c r="B411" s="55" t="s">
        <v>183</v>
      </c>
      <c r="C411" s="56" t="s">
        <v>184</v>
      </c>
      <c r="D411" s="58"/>
      <c r="E411" s="39"/>
      <c r="F411" s="39"/>
      <c r="G411" s="39"/>
      <c r="H411" s="39"/>
      <c r="I411" s="39"/>
      <c r="J411" s="40"/>
    </row>
    <row r="412" spans="2:10" s="1" customFormat="1" ht="13.2" x14ac:dyDescent="0.25">
      <c r="B412" s="41" t="s">
        <v>185</v>
      </c>
      <c r="C412" s="41" t="s">
        <v>331</v>
      </c>
      <c r="D412" s="58"/>
      <c r="E412" s="39"/>
      <c r="F412" s="39"/>
      <c r="G412" s="39"/>
      <c r="H412" s="39"/>
      <c r="I412" s="42">
        <f>SUM(H413:H413)</f>
        <v>16.649999999999999</v>
      </c>
      <c r="J412" s="43" t="str">
        <f>+J413</f>
        <v>ml</v>
      </c>
    </row>
    <row r="413" spans="2:10" s="1" customFormat="1" ht="13.2" x14ac:dyDescent="0.25">
      <c r="B413" s="41"/>
      <c r="C413" s="38" t="s">
        <v>405</v>
      </c>
      <c r="D413" s="58">
        <v>1</v>
      </c>
      <c r="E413" s="39">
        <v>16.649999999999999</v>
      </c>
      <c r="F413" s="39"/>
      <c r="G413" s="39"/>
      <c r="H413" s="39">
        <f>IF(AND(F413=0,G413=0),D413*E413,IF(AND(E413=0,G413=0),D413*F413,IF(AND(E413=0,F413=0),D413*G413,IF(AND(E413=0),D413*F413*G413,IF(AND(F413=0),D413*E413*G413,IF(AND(G413=0),D413*E413*F413,D413*E413*F413*G413))))))</f>
        <v>16.649999999999999</v>
      </c>
      <c r="I413" s="39"/>
      <c r="J413" s="40" t="str">
        <f>IF(AND(E413=0,F413&lt;&gt;0,G413&lt;&gt;0),"m2",IF(AND(F413=0,E413&lt;&gt;0,G413&lt;&gt;0),"m2",IF(AND(G413=0,E413&lt;&gt;0,F413&lt;&gt;0),"m2",IF(AND(F413=0,G413=0),"ml",IF(AND(E413=0,G413=0),"ml",IF(AND(E413=0,F413=0),"ml",IF(AND(E413&lt;&gt;0,F413&lt;&gt;0,G413&lt;&gt;0),"m3",0)))))))</f>
        <v>ml</v>
      </c>
    </row>
    <row r="414" spans="2:10" s="1" customFormat="1" ht="13.2" x14ac:dyDescent="0.25">
      <c r="B414" s="41"/>
      <c r="C414" s="38"/>
      <c r="D414" s="39"/>
      <c r="E414" s="39"/>
      <c r="F414" s="39"/>
      <c r="G414" s="39"/>
      <c r="H414" s="39"/>
      <c r="I414" s="39"/>
      <c r="J414" s="40" t="str">
        <f>IF(AND(E414=0,F414&lt;&gt;0,G414&lt;&gt;0),"m2",IF(AND(F414=0,E414&lt;&gt;0,G414&lt;&gt;0),"m2",IF(AND(G414=0,E414&lt;&gt;0,F414&lt;&gt;0),"m2",IF(AND(F414=0,G414=0),"ml",IF(AND(E414=0,G414=0),"ml",IF(AND(E414=0,F414=0),"ml",IF(AND(E414&lt;&gt;0,F414&lt;&gt;0,G414&lt;&gt;0),"m3",0)))))))</f>
        <v>ml</v>
      </c>
    </row>
    <row r="415" spans="2:10" s="1" customFormat="1" ht="13.2" x14ac:dyDescent="0.25">
      <c r="B415" s="41" t="s">
        <v>187</v>
      </c>
      <c r="C415" s="41" t="s">
        <v>188</v>
      </c>
      <c r="D415" s="58"/>
      <c r="E415" s="39"/>
      <c r="F415" s="39"/>
      <c r="G415" s="39"/>
      <c r="H415" s="39"/>
      <c r="I415" s="42">
        <f>SUM(H416:H417)</f>
        <v>11</v>
      </c>
      <c r="J415" s="43" t="str">
        <f>+J416</f>
        <v>ml</v>
      </c>
    </row>
    <row r="416" spans="2:10" s="1" customFormat="1" ht="13.2" x14ac:dyDescent="0.25">
      <c r="B416" s="55"/>
      <c r="C416" s="38" t="s">
        <v>362</v>
      </c>
      <c r="D416" s="39">
        <v>2</v>
      </c>
      <c r="E416" s="39">
        <v>3.5</v>
      </c>
      <c r="F416" s="39"/>
      <c r="G416" s="39"/>
      <c r="H416" s="39">
        <f>IF(AND(F416=0,G416=0),D416*E416,IF(AND(E416=0,G416=0),D416*F416,IF(AND(E416=0,F416=0),D416*G416,IF(AND(E416=0),D416*F416*G416,IF(AND(F416=0),D416*E416*G416,IF(AND(G416=0),D416*E416*F416,D416*E416*F416*G416))))))</f>
        <v>7</v>
      </c>
      <c r="I416" s="39"/>
      <c r="J416" s="40" t="str">
        <f>IF(AND(E416=0,F416&lt;&gt;0,G416&lt;&gt;0),"m2",IF(AND(F416=0,E416&lt;&gt;0,G416&lt;&gt;0),"m2",IF(AND(G416=0,E416&lt;&gt;0,F416&lt;&gt;0),"m2",IF(AND(F416=0,G416=0),"ml",IF(AND(E416=0,G416=0),"ml",IF(AND(E416=0,F416=0),"ml",IF(AND(E416&lt;&gt;0,F416&lt;&gt;0,G416&lt;&gt;0),"m3",0)))))))</f>
        <v>ml</v>
      </c>
    </row>
    <row r="417" spans="2:10" s="1" customFormat="1" ht="13.2" x14ac:dyDescent="0.25">
      <c r="B417" s="55"/>
      <c r="C417" s="38" t="s">
        <v>363</v>
      </c>
      <c r="D417" s="39">
        <v>1</v>
      </c>
      <c r="E417" s="39">
        <v>4</v>
      </c>
      <c r="F417" s="39"/>
      <c r="G417" s="39"/>
      <c r="H417" s="39">
        <f>IF(AND(F417=0,G417=0),D417*E417,IF(AND(E417=0,G417=0),D417*F417,IF(AND(E417=0,F417=0),D417*G417,IF(AND(E417=0),D417*F417*G417,IF(AND(F417=0),D417*E417*G417,IF(AND(G417=0),D417*E417*F417,D417*E417*F417*G417))))))</f>
        <v>4</v>
      </c>
      <c r="I417" s="39"/>
      <c r="J417" s="40" t="str">
        <f>IF(AND(E417=0,F417&lt;&gt;0,G417&lt;&gt;0),"m2",IF(AND(F417=0,E417&lt;&gt;0,G417&lt;&gt;0),"m2",IF(AND(G417=0,E417&lt;&gt;0,F417&lt;&gt;0),"m2",IF(AND(F417=0,G417=0),"ml",IF(AND(E417=0,G417=0),"ml",IF(AND(E417=0,F417=0),"ml",IF(AND(E417&lt;&gt;0,F417&lt;&gt;0,G417&lt;&gt;0),"m3",0)))))))</f>
        <v>ml</v>
      </c>
    </row>
    <row r="418" spans="2:10" s="1" customFormat="1" ht="13.2" x14ac:dyDescent="0.25">
      <c r="B418" s="41" t="s">
        <v>189</v>
      </c>
      <c r="C418" s="41" t="s">
        <v>190</v>
      </c>
      <c r="D418" s="58"/>
      <c r="E418" s="39"/>
      <c r="F418" s="39"/>
      <c r="G418" s="39"/>
      <c r="H418" s="39"/>
      <c r="I418" s="42">
        <f>SUM(H419:H419)</f>
        <v>0</v>
      </c>
      <c r="J418" s="43" t="str">
        <f>+J419</f>
        <v>ml</v>
      </c>
    </row>
    <row r="419" spans="2:10" s="1" customFormat="1" ht="13.2" x14ac:dyDescent="0.25">
      <c r="B419" s="55"/>
      <c r="C419" s="38" t="s">
        <v>379</v>
      </c>
      <c r="D419" s="39"/>
      <c r="E419" s="39"/>
      <c r="F419" s="39"/>
      <c r="G419" s="39"/>
      <c r="H419" s="39">
        <f>IF(AND(F419=0,G419=0),D419*E419,IF(AND(E419=0,G419=0),D419*F419,IF(AND(E419=0,F419=0),D419*G419,IF(AND(E419=0),D419*F419*G419,IF(AND(F419=0),D419*E419*G419,IF(AND(G419=0),D419*E419*F419,D419*E419*F419*G419))))))</f>
        <v>0</v>
      </c>
      <c r="I419" s="39"/>
      <c r="J419" s="40" t="str">
        <f>IF(AND(E419=0,F419&lt;&gt;0,G419&lt;&gt;0),"m2",IF(AND(F419=0,E419&lt;&gt;0,G419&lt;&gt;0),"m2",IF(AND(G419=0,E419&lt;&gt;0,F419&lt;&gt;0),"m2",IF(AND(F419=0,G419=0),"ml",IF(AND(E419=0,G419=0),"ml",IF(AND(E419=0,F419=0),"ml",IF(AND(E419&lt;&gt;0,F419&lt;&gt;0,G419&lt;&gt;0),"m3",0)))))))</f>
        <v>ml</v>
      </c>
    </row>
    <row r="420" spans="2:10" s="1" customFormat="1" ht="13.2" x14ac:dyDescent="0.25">
      <c r="B420" s="41"/>
      <c r="C420" s="38"/>
      <c r="D420" s="58"/>
      <c r="E420" s="39"/>
      <c r="F420" s="39"/>
      <c r="G420" s="39"/>
      <c r="H420" s="39"/>
      <c r="I420" s="42"/>
      <c r="J420" s="43"/>
    </row>
    <row r="421" spans="2:10" s="1" customFormat="1" ht="13.2" x14ac:dyDescent="0.25">
      <c r="B421" s="41" t="s">
        <v>193</v>
      </c>
      <c r="C421" s="41" t="s">
        <v>194</v>
      </c>
      <c r="D421" s="58"/>
      <c r="E421" s="39"/>
      <c r="F421" s="39"/>
      <c r="G421" s="39"/>
      <c r="H421" s="39"/>
      <c r="I421" s="42">
        <f>SUM(H422:H424)</f>
        <v>15.7</v>
      </c>
      <c r="J421" s="43" t="e">
        <f>+J422</f>
        <v>#REF!</v>
      </c>
    </row>
    <row r="422" spans="2:10" s="1" customFormat="1" ht="13.2" x14ac:dyDescent="0.25">
      <c r="B422" s="55"/>
      <c r="C422" s="38" t="s">
        <v>405</v>
      </c>
      <c r="D422" s="58">
        <v>1</v>
      </c>
      <c r="E422" s="74">
        <f>10.35</f>
        <v>10.35</v>
      </c>
      <c r="F422" s="39"/>
      <c r="G422" s="39"/>
      <c r="H422" s="39">
        <f t="shared" ref="H422:H423" si="9">IF(AND(F422=0,G422=0),D422*E422,IF(AND(E422=0,G422=0),D422*F422,IF(AND(E422=0,F422=0),D422*G422,IF(AND(E422=0),D422*F422*G422,IF(AND(F422=0),D422*E422*G422,IF(AND(G422=0),D422*E422*F422,D422*E422*F422*G422))))))</f>
        <v>10.35</v>
      </c>
      <c r="I422" s="39"/>
      <c r="J422" s="40" t="e">
        <f>IF(AND(#REF!=0,#REF!&lt;&gt;0,#REF!&lt;&gt;0),"m2",IF(AND(#REF!=0,#REF!&lt;&gt;0,#REF!&lt;&gt;0),"m2",IF(AND(#REF!=0,#REF!&lt;&gt;0,#REF!&lt;&gt;0),"m2",IF(AND(#REF!=0,#REF!=0),"ml",IF(AND(#REF!=0,#REF!=0),"ml",IF(AND(#REF!=0,#REF!=0),"ml",IF(AND(#REF!&lt;&gt;0,#REF!&lt;&gt;0,#REF!&lt;&gt;0),"m3",0)))))))</f>
        <v>#REF!</v>
      </c>
    </row>
    <row r="423" spans="2:10" s="1" customFormat="1" ht="13.2" x14ac:dyDescent="0.25">
      <c r="B423" s="55"/>
      <c r="C423" s="38" t="s">
        <v>406</v>
      </c>
      <c r="D423" s="58">
        <v>1</v>
      </c>
      <c r="E423" s="74">
        <v>5.35</v>
      </c>
      <c r="F423" s="39"/>
      <c r="G423" s="39"/>
      <c r="H423" s="39">
        <f t="shared" si="9"/>
        <v>5.35</v>
      </c>
      <c r="I423" s="39"/>
      <c r="J423" s="40"/>
    </row>
    <row r="424" spans="2:10" s="1" customFormat="1" ht="13.2" x14ac:dyDescent="0.25">
      <c r="B424" s="55"/>
      <c r="C424" s="38"/>
      <c r="D424" s="39"/>
      <c r="E424" s="39"/>
      <c r="F424" s="39"/>
      <c r="G424" s="39"/>
      <c r="H424" s="39"/>
      <c r="I424" s="39"/>
      <c r="J424" s="40" t="str">
        <f t="shared" ref="J424" si="10">IF(AND(E424=0,F424&lt;&gt;0,G424&lt;&gt;0),"m2",IF(AND(F424=0,E424&lt;&gt;0,G424&lt;&gt;0),"m2",IF(AND(G424=0,E424&lt;&gt;0,F424&lt;&gt;0),"m2",IF(AND(F424=0,G424=0),"ml",IF(AND(E424=0,G424=0),"ml",IF(AND(E424=0,F424=0),"ml",IF(AND(E424&lt;&gt;0,F424&lt;&gt;0,G424&lt;&gt;0),"m3",0)))))))</f>
        <v>ml</v>
      </c>
    </row>
    <row r="425" spans="2:10" s="1" customFormat="1" ht="13.2" x14ac:dyDescent="0.25">
      <c r="B425" s="41" t="s">
        <v>197</v>
      </c>
      <c r="C425" s="41" t="s">
        <v>198</v>
      </c>
      <c r="D425" s="58"/>
      <c r="E425" s="39"/>
      <c r="F425" s="39"/>
      <c r="G425" s="39"/>
      <c r="H425" s="39"/>
      <c r="I425" s="42">
        <f>SUM(H426:H427)</f>
        <v>4</v>
      </c>
      <c r="J425" s="43" t="str">
        <f>+J426</f>
        <v>und</v>
      </c>
    </row>
    <row r="426" spans="2:10" s="1" customFormat="1" ht="13.2" x14ac:dyDescent="0.25">
      <c r="B426" s="55"/>
      <c r="C426" s="38" t="s">
        <v>372</v>
      </c>
      <c r="D426" s="39">
        <v>3</v>
      </c>
      <c r="E426" s="39"/>
      <c r="F426" s="39"/>
      <c r="G426" s="39"/>
      <c r="H426" s="39">
        <f>+D426</f>
        <v>3</v>
      </c>
      <c r="I426" s="39"/>
      <c r="J426" s="40" t="s">
        <v>30</v>
      </c>
    </row>
    <row r="427" spans="2:10" s="1" customFormat="1" ht="13.2" x14ac:dyDescent="0.25">
      <c r="B427" s="55"/>
      <c r="C427" s="38" t="s">
        <v>407</v>
      </c>
      <c r="D427" s="58">
        <v>1</v>
      </c>
      <c r="E427" s="39"/>
      <c r="F427" s="39"/>
      <c r="G427" s="39"/>
      <c r="H427" s="39">
        <v>1</v>
      </c>
      <c r="I427" s="39"/>
      <c r="J427" s="40"/>
    </row>
    <row r="428" spans="2:10" s="1" customFormat="1" ht="13.2" x14ac:dyDescent="0.25">
      <c r="B428" s="55" t="s">
        <v>201</v>
      </c>
      <c r="C428" s="56" t="s">
        <v>202</v>
      </c>
      <c r="D428" s="58"/>
      <c r="E428" s="39"/>
      <c r="F428" s="39"/>
      <c r="G428" s="39"/>
      <c r="H428" s="39"/>
      <c r="I428" s="39"/>
      <c r="J428" s="40"/>
    </row>
    <row r="429" spans="2:10" s="1" customFormat="1" ht="13.2" x14ac:dyDescent="0.25">
      <c r="B429" s="41" t="s">
        <v>207</v>
      </c>
      <c r="C429" s="41" t="s">
        <v>208</v>
      </c>
      <c r="D429" s="58"/>
      <c r="E429" s="39"/>
      <c r="F429" s="39"/>
      <c r="G429" s="39"/>
      <c r="H429" s="39"/>
      <c r="I429" s="42">
        <f>SUM(H430:H430)</f>
        <v>0</v>
      </c>
      <c r="J429" s="43" t="str">
        <f>+J430</f>
        <v>ml</v>
      </c>
    </row>
    <row r="430" spans="2:10" s="1" customFormat="1" ht="13.2" x14ac:dyDescent="0.25">
      <c r="B430" s="55"/>
      <c r="C430" s="38" t="s">
        <v>374</v>
      </c>
      <c r="D430" s="39"/>
      <c r="E430" s="39"/>
      <c r="F430" s="39"/>
      <c r="G430" s="39"/>
      <c r="H430" s="39">
        <f>IF(AND(F430=0,G430=0),D430*E430,IF(AND(E430=0,G430=0),D430*F430,IF(AND(E430=0,F430=0),D430*G430,IF(AND(E430=0),D430*F430*G430,IF(AND(F430=0),D430*E430*G430,IF(AND(G430=0),D430*E430*F430,D430*E430*F430*G430))))))</f>
        <v>0</v>
      </c>
      <c r="I430" s="39"/>
      <c r="J430" s="40" t="str">
        <f>IF(AND(E430=0,F430&lt;&gt;0,G430&lt;&gt;0),"m2",IF(AND(F430=0,E430&lt;&gt;0,G430&lt;&gt;0),"m2",IF(AND(G430=0,E430&lt;&gt;0,F430&lt;&gt;0),"m2",IF(AND(F430=0,G430=0),"ml",IF(AND(E430=0,G430=0),"ml",IF(AND(E430=0,F430=0),"ml",IF(AND(E430&lt;&gt;0,F430&lt;&gt;0,G430&lt;&gt;0),"m3",0)))))))</f>
        <v>ml</v>
      </c>
    </row>
    <row r="431" spans="2:10" s="1" customFormat="1" ht="13.2" x14ac:dyDescent="0.25">
      <c r="B431" s="41" t="s">
        <v>213</v>
      </c>
      <c r="C431" s="41" t="s">
        <v>214</v>
      </c>
      <c r="D431" s="58"/>
      <c r="E431" s="39"/>
      <c r="F431" s="39"/>
      <c r="G431" s="39"/>
      <c r="H431" s="39"/>
      <c r="I431" s="42">
        <f>SUM(H432:H432)</f>
        <v>0</v>
      </c>
      <c r="J431" s="43" t="str">
        <f>+J432</f>
        <v>ml</v>
      </c>
    </row>
    <row r="432" spans="2:10" s="1" customFormat="1" ht="13.2" x14ac:dyDescent="0.25">
      <c r="B432" s="55"/>
      <c r="C432" s="38" t="s">
        <v>374</v>
      </c>
      <c r="D432" s="39"/>
      <c r="E432" s="39"/>
      <c r="F432" s="39"/>
      <c r="G432" s="39"/>
      <c r="H432" s="39">
        <f>IF(AND(F432=0,G432=0),D432*E432,IF(AND(E432=0,G432=0),D432*F432,IF(AND(E432=0,F432=0),D432*G432,IF(AND(E432=0),D432*F432*G432,IF(AND(F432=0),D432*E432*G432,IF(AND(G432=0),D432*E432*F432,D432*E432*F432*G432))))))</f>
        <v>0</v>
      </c>
      <c r="I432" s="39"/>
      <c r="J432" s="40" t="str">
        <f>IF(AND(E432=0,F432&lt;&gt;0,G432&lt;&gt;0),"m2",IF(AND(F432=0,E432&lt;&gt;0,G432&lt;&gt;0),"m2",IF(AND(G432=0,E432&lt;&gt;0,F432&lt;&gt;0),"m2",IF(AND(F432=0,G432=0),"ml",IF(AND(E432=0,G432=0),"ml",IF(AND(E432=0,F432=0),"ml",IF(AND(E432&lt;&gt;0,F432&lt;&gt;0,G432&lt;&gt;0),"m3",0)))))))</f>
        <v>ml</v>
      </c>
    </row>
    <row r="433" spans="2:10" s="1" customFormat="1" ht="13.2" x14ac:dyDescent="0.25">
      <c r="B433" s="41" t="s">
        <v>223</v>
      </c>
      <c r="C433" s="41" t="s">
        <v>224</v>
      </c>
      <c r="D433" s="58"/>
      <c r="E433" s="39"/>
      <c r="F433" s="39"/>
      <c r="G433" s="39"/>
      <c r="H433" s="39"/>
      <c r="I433" s="42">
        <f>SUM(H434:H434)</f>
        <v>0</v>
      </c>
      <c r="J433" s="43" t="str">
        <f>+J434</f>
        <v>ml</v>
      </c>
    </row>
    <row r="434" spans="2:10" s="1" customFormat="1" ht="13.2" x14ac:dyDescent="0.25">
      <c r="B434" s="55"/>
      <c r="C434" s="38" t="s">
        <v>374</v>
      </c>
      <c r="D434" s="39"/>
      <c r="E434" s="39"/>
      <c r="F434" s="39"/>
      <c r="G434" s="39"/>
      <c r="H434" s="39">
        <f>IF(AND(F434=0,G434=0),D434*E434,IF(AND(E434=0,G434=0),D434*F434,IF(AND(E434=0,F434=0),D434*G434,IF(AND(E434=0),D434*F434*G434,IF(AND(F434=0),D434*E434*G434,IF(AND(G434=0),D434*E434*F434,D434*E434*F434*G434))))))</f>
        <v>0</v>
      </c>
      <c r="I434" s="39"/>
      <c r="J434" s="40" t="str">
        <f>IF(AND(E434=0,F434&lt;&gt;0,G434&lt;&gt;0),"m2",IF(AND(F434=0,E434&lt;&gt;0,G434&lt;&gt;0),"m2",IF(AND(G434=0,E434&lt;&gt;0,F434&lt;&gt;0),"m2",IF(AND(F434=0,G434=0),"ml",IF(AND(E434=0,G434=0),"ml",IF(AND(E434=0,F434=0),"ml",IF(AND(E434&lt;&gt;0,F434&lt;&gt;0,G434&lt;&gt;0),"m3",0)))))))</f>
        <v>ml</v>
      </c>
    </row>
    <row r="435" spans="2:10" s="1" customFormat="1" ht="13.2" x14ac:dyDescent="0.25">
      <c r="B435" s="55"/>
      <c r="C435" s="38"/>
      <c r="D435" s="58"/>
      <c r="E435" s="39"/>
      <c r="F435" s="39"/>
      <c r="G435" s="39"/>
      <c r="H435" s="39"/>
      <c r="I435" s="39"/>
      <c r="J435" s="40"/>
    </row>
    <row r="436" spans="2:10" s="1" customFormat="1" ht="13.2" x14ac:dyDescent="0.25">
      <c r="B436" s="55" t="s">
        <v>233</v>
      </c>
      <c r="C436" s="56" t="s">
        <v>234</v>
      </c>
      <c r="D436" s="58"/>
      <c r="E436" s="39"/>
      <c r="F436" s="39"/>
      <c r="G436" s="39"/>
      <c r="H436" s="39"/>
      <c r="I436" s="39"/>
      <c r="J436" s="40"/>
    </row>
    <row r="437" spans="2:10" s="1" customFormat="1" ht="13.2" x14ac:dyDescent="0.25">
      <c r="B437" s="41" t="s">
        <v>237</v>
      </c>
      <c r="C437" s="41" t="s">
        <v>238</v>
      </c>
      <c r="D437" s="58"/>
      <c r="E437" s="39"/>
      <c r="F437" s="39"/>
      <c r="G437" s="39"/>
      <c r="H437" s="39"/>
      <c r="I437" s="42">
        <f>SUM(H438:H439)</f>
        <v>22</v>
      </c>
      <c r="J437" s="43" t="str">
        <f>+J438</f>
        <v>und</v>
      </c>
    </row>
    <row r="438" spans="2:10" s="1" customFormat="1" ht="13.2" x14ac:dyDescent="0.25">
      <c r="B438" s="44"/>
      <c r="C438" s="38" t="s">
        <v>405</v>
      </c>
      <c r="D438" s="58">
        <f>1*ROUNDUP(10.35/1,0)</f>
        <v>11</v>
      </c>
      <c r="E438" s="39"/>
      <c r="F438" s="39"/>
      <c r="G438" s="39"/>
      <c r="H438" s="39">
        <f>+D438</f>
        <v>11</v>
      </c>
      <c r="I438" s="39"/>
      <c r="J438" s="40" t="s">
        <v>30</v>
      </c>
    </row>
    <row r="439" spans="2:10" s="1" customFormat="1" ht="13.2" x14ac:dyDescent="0.25">
      <c r="B439" s="41"/>
      <c r="C439" s="38" t="s">
        <v>376</v>
      </c>
      <c r="D439" s="58">
        <f>ROUNDUP(10.35/1,0)</f>
        <v>11</v>
      </c>
      <c r="E439" s="39"/>
      <c r="F439" s="39"/>
      <c r="G439" s="39"/>
      <c r="H439" s="39">
        <f>+D439</f>
        <v>11</v>
      </c>
      <c r="I439" s="42"/>
      <c r="J439" s="43"/>
    </row>
    <row r="440" spans="2:10" s="1" customFormat="1" ht="13.2" x14ac:dyDescent="0.25">
      <c r="B440" s="41" t="s">
        <v>241</v>
      </c>
      <c r="C440" s="41" t="s">
        <v>332</v>
      </c>
      <c r="D440" s="58"/>
      <c r="E440" s="39"/>
      <c r="F440" s="39"/>
      <c r="G440" s="39"/>
      <c r="H440" s="39"/>
      <c r="I440" s="42">
        <f>SUM(H441:H441)</f>
        <v>11</v>
      </c>
      <c r="J440" s="43" t="str">
        <f>+J441</f>
        <v>und</v>
      </c>
    </row>
    <row r="441" spans="2:10" s="1" customFormat="1" ht="13.2" x14ac:dyDescent="0.25">
      <c r="B441" s="41"/>
      <c r="C441" s="38" t="s">
        <v>408</v>
      </c>
      <c r="D441" s="39">
        <v>11</v>
      </c>
      <c r="E441" s="39">
        <v>1</v>
      </c>
      <c r="F441" s="39"/>
      <c r="G441" s="39"/>
      <c r="H441" s="39">
        <f>IF(AND(F441=0,G441=0),D441*E441,IF(AND(E441=0,G441=0),D441*F441,IF(AND(E441=0,F441=0),D441*G441,IF(AND(E441=0),D441*F441*G441,IF(AND(F441=0),D441*E441*G441,IF(AND(G441=0),D441*E441*F441,D441*E441*F441*G441))))))</f>
        <v>11</v>
      </c>
      <c r="I441" s="39"/>
      <c r="J441" s="40" t="s">
        <v>30</v>
      </c>
    </row>
    <row r="442" spans="2:10" s="1" customFormat="1" ht="13.2" x14ac:dyDescent="0.25">
      <c r="B442" s="44"/>
      <c r="C442" s="41"/>
      <c r="D442" s="58"/>
      <c r="E442" s="39"/>
      <c r="F442" s="39"/>
      <c r="G442" s="39"/>
      <c r="H442" s="39"/>
      <c r="I442" s="39"/>
      <c r="J442" s="40"/>
    </row>
    <row r="443" spans="2:10" s="1" customFormat="1" ht="13.2" x14ac:dyDescent="0.25">
      <c r="B443" s="44"/>
      <c r="C443" s="38"/>
      <c r="F443" s="39"/>
      <c r="G443" s="39"/>
      <c r="I443" s="39"/>
      <c r="J443" s="40"/>
    </row>
    <row r="444" spans="2:10" s="1" customFormat="1" ht="13.2" x14ac:dyDescent="0.25">
      <c r="B444" s="44"/>
      <c r="C444" s="38"/>
      <c r="D444" s="58"/>
      <c r="E444" s="39"/>
      <c r="F444" s="39"/>
      <c r="G444" s="39"/>
      <c r="H444" s="39"/>
      <c r="I444" s="39"/>
      <c r="J444" s="40"/>
    </row>
    <row r="445" spans="2:10" s="1" customFormat="1" ht="13.2" x14ac:dyDescent="0.25">
      <c r="B445" s="94"/>
      <c r="C445" s="91"/>
      <c r="D445" s="58"/>
      <c r="E445" s="39"/>
      <c r="F445" s="39"/>
      <c r="G445" s="39"/>
      <c r="H445" s="39"/>
      <c r="I445" s="39"/>
      <c r="J445" s="40"/>
    </row>
    <row r="446" spans="2:10" s="1" customFormat="1" ht="13.2" x14ac:dyDescent="0.25">
      <c r="B446" s="83"/>
      <c r="C446" s="84"/>
      <c r="D446" s="58"/>
      <c r="E446" s="39"/>
      <c r="F446" s="39"/>
      <c r="G446" s="39"/>
      <c r="H446" s="39"/>
      <c r="I446" s="39"/>
      <c r="J446" s="40"/>
    </row>
    <row r="447" spans="2:10" s="1" customFormat="1" ht="13.2" x14ac:dyDescent="0.25">
      <c r="B447" s="44"/>
      <c r="C447" s="38"/>
      <c r="E447" s="73"/>
      <c r="F447" s="39"/>
      <c r="G447" s="39"/>
      <c r="H447" s="39"/>
      <c r="I447" s="39"/>
      <c r="J447" s="40"/>
    </row>
    <row r="448" spans="2:10" s="1" customFormat="1" ht="13.2" x14ac:dyDescent="0.25">
      <c r="B448" s="44"/>
      <c r="C448" s="57"/>
      <c r="D448" s="58"/>
      <c r="E448" s="39"/>
      <c r="F448" s="39"/>
      <c r="G448" s="39"/>
      <c r="H448" s="39"/>
      <c r="I448" s="39"/>
      <c r="J448" s="40"/>
    </row>
    <row r="449" spans="2:10" s="1" customFormat="1" ht="13.2" x14ac:dyDescent="0.25">
      <c r="B449" s="44"/>
      <c r="C449" s="57"/>
      <c r="D449" s="58"/>
      <c r="E449" s="39"/>
      <c r="F449" s="39"/>
      <c r="G449" s="39"/>
      <c r="H449" s="39"/>
      <c r="I449" s="39"/>
      <c r="J449" s="40"/>
    </row>
    <row r="450" spans="2:10" s="1" customFormat="1" ht="13.2" x14ac:dyDescent="0.25">
      <c r="B450" s="44"/>
      <c r="C450" s="57"/>
      <c r="D450" s="58"/>
      <c r="E450" s="39"/>
      <c r="F450" s="39"/>
      <c r="G450" s="39"/>
      <c r="H450" s="39"/>
      <c r="I450" s="39"/>
      <c r="J450" s="40"/>
    </row>
    <row r="451" spans="2:10" s="1" customFormat="1" ht="13.2" x14ac:dyDescent="0.25">
      <c r="B451" s="44"/>
      <c r="C451" s="57"/>
      <c r="D451" s="58"/>
      <c r="E451" s="39"/>
      <c r="F451" s="39"/>
      <c r="G451" s="39"/>
      <c r="H451" s="39"/>
      <c r="I451" s="39"/>
      <c r="J451" s="40"/>
    </row>
    <row r="452" spans="2:10" s="1" customFormat="1" ht="13.2" x14ac:dyDescent="0.25">
      <c r="B452" s="44"/>
      <c r="C452" s="57"/>
      <c r="D452" s="58"/>
      <c r="E452" s="39"/>
      <c r="F452" s="39"/>
      <c r="G452" s="39"/>
      <c r="H452" s="39"/>
      <c r="I452" s="39"/>
      <c r="J452" s="40"/>
    </row>
    <row r="453" spans="2:10" s="1" customFormat="1" ht="13.2" x14ac:dyDescent="0.25">
      <c r="B453" s="44"/>
      <c r="C453" s="57"/>
      <c r="D453" s="58"/>
      <c r="E453" s="39"/>
      <c r="F453" s="39"/>
      <c r="G453" s="39"/>
      <c r="H453" s="39"/>
      <c r="I453" s="39"/>
      <c r="J453" s="40"/>
    </row>
    <row r="454" spans="2:10" s="1" customFormat="1" ht="13.2" x14ac:dyDescent="0.25">
      <c r="B454" s="44"/>
      <c r="C454" s="57"/>
      <c r="D454" s="58"/>
      <c r="E454" s="39"/>
      <c r="F454" s="39"/>
      <c r="G454" s="39"/>
      <c r="H454" s="39"/>
      <c r="I454" s="39"/>
      <c r="J454" s="40"/>
    </row>
    <row r="455" spans="2:10" s="1" customFormat="1" ht="13.2" x14ac:dyDescent="0.25">
      <c r="B455" s="44"/>
      <c r="C455" s="57"/>
      <c r="D455" s="58"/>
      <c r="E455" s="39"/>
      <c r="F455" s="39"/>
      <c r="G455" s="39"/>
      <c r="H455" s="39"/>
      <c r="I455" s="39"/>
      <c r="J455" s="40"/>
    </row>
    <row r="456" spans="2:10" s="1" customFormat="1" ht="13.2" x14ac:dyDescent="0.25">
      <c r="B456" s="44"/>
      <c r="C456" s="57"/>
      <c r="D456" s="58"/>
      <c r="E456" s="39"/>
      <c r="F456" s="39"/>
      <c r="G456" s="39"/>
      <c r="H456" s="39"/>
      <c r="I456" s="39"/>
      <c r="J456" s="40"/>
    </row>
    <row r="457" spans="2:10" s="1" customFormat="1" ht="13.2" x14ac:dyDescent="0.25">
      <c r="B457" s="44"/>
      <c r="C457" s="57"/>
      <c r="D457" s="58"/>
      <c r="E457" s="39"/>
      <c r="F457" s="39"/>
      <c r="G457" s="39"/>
      <c r="H457" s="39"/>
      <c r="I457" s="39"/>
      <c r="J457" s="40"/>
    </row>
    <row r="458" spans="2:10" s="1" customFormat="1" ht="13.2" x14ac:dyDescent="0.25">
      <c r="C458" s="76" t="s">
        <v>0</v>
      </c>
      <c r="D458" s="76"/>
      <c r="E458" s="76"/>
      <c r="F458" s="76"/>
      <c r="G458" s="76"/>
      <c r="H458" s="76"/>
    </row>
    <row r="459" spans="2:10" s="1" customFormat="1" ht="13.2" x14ac:dyDescent="0.25">
      <c r="C459" s="76" t="s">
        <v>1</v>
      </c>
      <c r="D459" s="76"/>
      <c r="E459" s="76"/>
      <c r="F459" s="76"/>
      <c r="G459" s="76"/>
      <c r="H459" s="76"/>
    </row>
    <row r="460" spans="2:10" s="1" customFormat="1" ht="13.2" x14ac:dyDescent="0.25">
      <c r="C460" s="76" t="s">
        <v>2</v>
      </c>
      <c r="D460" s="76"/>
      <c r="E460" s="76"/>
      <c r="F460" s="76"/>
      <c r="G460" s="76"/>
      <c r="H460" s="76"/>
    </row>
    <row r="461" spans="2:10" s="1" customFormat="1" ht="13.2" x14ac:dyDescent="0.25">
      <c r="C461" s="51" t="s">
        <v>3</v>
      </c>
      <c r="D461" s="51"/>
      <c r="E461" s="51"/>
      <c r="F461" s="51"/>
      <c r="G461" s="51"/>
      <c r="H461" s="51"/>
    </row>
    <row r="462" spans="2:10" s="1" customFormat="1" ht="33" customHeight="1" x14ac:dyDescent="0.25">
      <c r="C462" s="51"/>
      <c r="D462" s="51"/>
      <c r="E462" s="51"/>
      <c r="F462" s="51"/>
      <c r="G462" s="51"/>
      <c r="H462" s="51"/>
    </row>
    <row r="463" spans="2:10" s="1" customFormat="1" ht="15.6" x14ac:dyDescent="0.25">
      <c r="B463" s="77" t="s">
        <v>355</v>
      </c>
      <c r="C463" s="78"/>
      <c r="D463" s="78"/>
      <c r="E463" s="78"/>
      <c r="F463" s="78"/>
      <c r="G463" s="78"/>
      <c r="H463" s="78"/>
      <c r="I463" s="78"/>
      <c r="J463" s="79"/>
    </row>
    <row r="464" spans="2:10" s="1" customFormat="1" ht="21" x14ac:dyDescent="0.25">
      <c r="B464" s="80" t="s">
        <v>409</v>
      </c>
      <c r="C464" s="81"/>
      <c r="D464" s="81"/>
      <c r="E464" s="81"/>
      <c r="F464" s="81"/>
      <c r="G464" s="81"/>
      <c r="H464" s="81"/>
      <c r="I464" s="81"/>
      <c r="J464" s="82"/>
    </row>
    <row r="465" spans="2:10" s="1" customFormat="1" ht="13.8" thickBot="1" x14ac:dyDescent="0.3">
      <c r="B465" s="52"/>
      <c r="C465" s="52"/>
      <c r="D465" s="52"/>
      <c r="E465" s="52"/>
      <c r="F465" s="52"/>
      <c r="G465" s="52"/>
      <c r="H465" s="52"/>
      <c r="I465" s="52"/>
      <c r="J465" s="52"/>
    </row>
    <row r="466" spans="2:10" s="1" customFormat="1" ht="24.75" customHeight="1" x14ac:dyDescent="0.25">
      <c r="B466" s="137" t="s">
        <v>6</v>
      </c>
      <c r="C466" s="138"/>
      <c r="D466" s="138"/>
      <c r="E466" s="138"/>
      <c r="F466" s="138"/>
      <c r="G466" s="138"/>
      <c r="H466" s="138"/>
      <c r="I466" s="138"/>
      <c r="J466" s="139"/>
    </row>
    <row r="467" spans="2:10" s="1" customFormat="1" ht="13.2" x14ac:dyDescent="0.25">
      <c r="B467" s="2" t="s">
        <v>7</v>
      </c>
      <c r="C467" s="3" t="s">
        <v>8</v>
      </c>
      <c r="D467" s="3"/>
      <c r="E467" s="4"/>
      <c r="F467" s="5"/>
      <c r="G467" s="6" t="s">
        <v>9</v>
      </c>
      <c r="H467" s="140">
        <v>42879</v>
      </c>
      <c r="I467" s="140"/>
      <c r="J467" s="7"/>
    </row>
    <row r="468" spans="2:10" s="1" customFormat="1" ht="13.2" x14ac:dyDescent="0.25">
      <c r="B468" s="2" t="s">
        <v>10</v>
      </c>
      <c r="C468" s="3" t="s">
        <v>11</v>
      </c>
      <c r="F468" s="3"/>
      <c r="G468" s="8" t="s">
        <v>12</v>
      </c>
      <c r="H468" s="4" t="s">
        <v>11</v>
      </c>
      <c r="I468" s="9"/>
      <c r="J468" s="10"/>
    </row>
    <row r="469" spans="2:10" s="1" customFormat="1" ht="13.2" x14ac:dyDescent="0.25">
      <c r="B469" s="2" t="s">
        <v>13</v>
      </c>
      <c r="C469" s="3" t="s">
        <v>11</v>
      </c>
      <c r="F469" s="3"/>
      <c r="G469" s="8" t="s">
        <v>14</v>
      </c>
      <c r="H469" s="4" t="s">
        <v>15</v>
      </c>
      <c r="I469" s="9"/>
      <c r="J469" s="10"/>
    </row>
    <row r="470" spans="2:10" s="1" customFormat="1" ht="13.8" thickBot="1" x14ac:dyDescent="0.3">
      <c r="B470" s="11" t="s">
        <v>16</v>
      </c>
      <c r="C470" s="12" t="s">
        <v>17</v>
      </c>
      <c r="D470" s="13"/>
      <c r="E470" s="13"/>
      <c r="F470" s="12"/>
      <c r="G470" s="14" t="s">
        <v>18</v>
      </c>
      <c r="H470" s="15" t="s">
        <v>19</v>
      </c>
      <c r="I470" s="16"/>
      <c r="J470" s="17"/>
    </row>
    <row r="471" spans="2:10" s="1" customFormat="1" ht="13.2" x14ac:dyDescent="0.25">
      <c r="B471" s="52"/>
      <c r="C471" s="52"/>
      <c r="D471" s="52"/>
      <c r="E471" s="52"/>
      <c r="F471" s="52"/>
      <c r="G471" s="52"/>
      <c r="H471" s="52"/>
      <c r="I471" s="52"/>
      <c r="J471" s="52"/>
    </row>
    <row r="472" spans="2:10" s="1" customFormat="1" ht="13.2" x14ac:dyDescent="0.25">
      <c r="B472" s="20" t="s">
        <v>20</v>
      </c>
      <c r="C472" s="21" t="s">
        <v>21</v>
      </c>
      <c r="D472" s="21" t="s">
        <v>357</v>
      </c>
      <c r="E472" s="21" t="s">
        <v>358</v>
      </c>
      <c r="F472" s="21" t="s">
        <v>359</v>
      </c>
      <c r="G472" s="21" t="s">
        <v>360</v>
      </c>
      <c r="H472" s="21" t="s">
        <v>361</v>
      </c>
      <c r="I472" s="21" t="s">
        <v>22</v>
      </c>
      <c r="J472" s="21" t="s">
        <v>23</v>
      </c>
    </row>
    <row r="473" spans="2:10" s="1" customFormat="1" ht="13.2" x14ac:dyDescent="0.25">
      <c r="B473" s="53">
        <v>4.03</v>
      </c>
      <c r="C473" s="54" t="s">
        <v>182</v>
      </c>
      <c r="D473" s="58"/>
      <c r="E473" s="39"/>
      <c r="F473" s="39"/>
      <c r="G473" s="39"/>
      <c r="H473" s="39"/>
      <c r="I473" s="39"/>
      <c r="J473" s="40"/>
    </row>
    <row r="474" spans="2:10" s="1" customFormat="1" ht="13.2" x14ac:dyDescent="0.25">
      <c r="B474" s="55" t="s">
        <v>183</v>
      </c>
      <c r="C474" s="56" t="s">
        <v>184</v>
      </c>
      <c r="D474" s="58"/>
      <c r="E474" s="39"/>
      <c r="F474" s="39"/>
      <c r="G474" s="39"/>
      <c r="H474" s="39"/>
      <c r="I474" s="39"/>
      <c r="J474" s="40"/>
    </row>
    <row r="475" spans="2:10" s="1" customFormat="1" ht="13.2" x14ac:dyDescent="0.25">
      <c r="B475" s="41" t="s">
        <v>185</v>
      </c>
      <c r="C475" s="41" t="s">
        <v>331</v>
      </c>
      <c r="D475" s="58"/>
      <c r="E475" s="39"/>
      <c r="F475" s="39"/>
      <c r="G475" s="39"/>
      <c r="H475" s="39"/>
      <c r="I475" s="42">
        <f>SUM(H476:H476)</f>
        <v>0</v>
      </c>
      <c r="J475" s="43" t="str">
        <f>+J476</f>
        <v>ml</v>
      </c>
    </row>
    <row r="476" spans="2:10" s="1" customFormat="1" ht="13.2" x14ac:dyDescent="0.25">
      <c r="B476" s="41"/>
      <c r="C476" s="38" t="s">
        <v>410</v>
      </c>
      <c r="D476" s="39">
        <v>0</v>
      </c>
      <c r="E476" s="39">
        <v>0</v>
      </c>
      <c r="F476" s="39"/>
      <c r="G476" s="39"/>
      <c r="H476" s="39">
        <f>IF(AND(F476=0,G476=0),D476*E476,IF(AND(E476=0,G476=0),D476*F476,IF(AND(E476=0,F476=0),D476*G476,IF(AND(E476=0),D476*F476*G476,IF(AND(F476=0),D476*E476*G476,IF(AND(G476=0),D476*E476*F476,D476*E476*F476*G476))))))</f>
        <v>0</v>
      </c>
      <c r="I476" s="39"/>
      <c r="J476" s="40" t="str">
        <f>IF(AND(E476=0,F476&lt;&gt;0,G476&lt;&gt;0),"m2",IF(AND(F476=0,E476&lt;&gt;0,G476&lt;&gt;0),"m2",IF(AND(G476=0,E476&lt;&gt;0,F476&lt;&gt;0),"m2",IF(AND(F476=0,G476=0),"ml",IF(AND(E476=0,G476=0),"ml",IF(AND(E476=0,F476=0),"ml",IF(AND(E476&lt;&gt;0,F476&lt;&gt;0,G476&lt;&gt;0),"m3",0)))))))</f>
        <v>ml</v>
      </c>
    </row>
    <row r="477" spans="2:10" s="1" customFormat="1" ht="13.2" x14ac:dyDescent="0.25">
      <c r="B477" s="41"/>
      <c r="C477" s="38"/>
      <c r="D477" s="39"/>
      <c r="E477" s="39"/>
      <c r="F477" s="39"/>
      <c r="G477" s="39"/>
      <c r="H477" s="39">
        <f>IF(AND(F477=0,G477=0),D477*E477,IF(AND(E477=0,G477=0),D477*F477,IF(AND(E477=0,F477=0),D477*G477,IF(AND(E477=0),D477*F477*G477,IF(AND(F477=0),D477*E477*G477,IF(AND(G477=0),D477*E477*F477,D477*E477*F477*G477))))))</f>
        <v>0</v>
      </c>
      <c r="I477" s="39"/>
      <c r="J477" s="40" t="str">
        <f>IF(AND(E477=0,F477&lt;&gt;0,G477&lt;&gt;0),"m2",IF(AND(F477=0,E477&lt;&gt;0,G477&lt;&gt;0),"m2",IF(AND(G477=0,E477&lt;&gt;0,F477&lt;&gt;0),"m2",IF(AND(F477=0,G477=0),"ml",IF(AND(E477=0,G477=0),"ml",IF(AND(E477=0,F477=0),"ml",IF(AND(E477&lt;&gt;0,F477&lt;&gt;0,G477&lt;&gt;0),"m3",0)))))))</f>
        <v>ml</v>
      </c>
    </row>
    <row r="478" spans="2:10" s="1" customFormat="1" ht="13.2" x14ac:dyDescent="0.25">
      <c r="B478" s="41" t="s">
        <v>187</v>
      </c>
      <c r="C478" s="41" t="s">
        <v>188</v>
      </c>
      <c r="D478" s="58"/>
      <c r="E478" s="39"/>
      <c r="F478" s="39"/>
      <c r="G478" s="39"/>
      <c r="H478" s="39"/>
      <c r="I478" s="42">
        <f>SUM(H479:H480)</f>
        <v>77.3</v>
      </c>
      <c r="J478" s="43" t="str">
        <f>+J479</f>
        <v>ml</v>
      </c>
    </row>
    <row r="479" spans="2:10" s="1" customFormat="1" ht="13.2" x14ac:dyDescent="0.25">
      <c r="B479" s="55"/>
      <c r="C479" s="38" t="s">
        <v>362</v>
      </c>
      <c r="D479" s="39">
        <v>5</v>
      </c>
      <c r="E479" s="39">
        <v>11.6</v>
      </c>
      <c r="F479" s="39"/>
      <c r="G479" s="39"/>
      <c r="H479" s="39">
        <f>IF(AND(F479=0,G479=0),D479*E479,IF(AND(E479=0,G479=0),D479*F479,IF(AND(E479=0,F479=0),D479*G479,IF(AND(E479=0),D479*F479*G479,IF(AND(F479=0),D479*E479*G479,IF(AND(G479=0),D479*E479*F479,D479*E479*F479*G479))))))</f>
        <v>58</v>
      </c>
      <c r="I479" s="39"/>
      <c r="J479" s="40" t="str">
        <f>IF(AND(E479=0,F479&lt;&gt;0,G479&lt;&gt;0),"m2",IF(AND(F479=0,E479&lt;&gt;0,G479&lt;&gt;0),"m2",IF(AND(G479=0,E479&lt;&gt;0,F479&lt;&gt;0),"m2",IF(AND(F479=0,G479=0),"ml",IF(AND(E479=0,G479=0),"ml",IF(AND(E479=0,F479=0),"ml",IF(AND(E479&lt;&gt;0,F479&lt;&gt;0,G479&lt;&gt;0),"m3",0)))))))</f>
        <v>ml</v>
      </c>
    </row>
    <row r="480" spans="2:10" s="1" customFormat="1" ht="13.2" x14ac:dyDescent="0.25">
      <c r="B480" s="55"/>
      <c r="C480" s="38" t="s">
        <v>363</v>
      </c>
      <c r="D480" s="39">
        <v>1</v>
      </c>
      <c r="E480" s="39">
        <v>19.3</v>
      </c>
      <c r="F480" s="39"/>
      <c r="G480" s="39"/>
      <c r="H480" s="39">
        <f>IF(AND(F480=0,G480=0),D480*E480,IF(AND(E480=0,G480=0),D480*F480,IF(AND(E480=0,F480=0),D480*G480,IF(AND(E480=0),D480*F480*G480,IF(AND(F480=0),D480*E480*G480,IF(AND(G480=0),D480*E480*F480,D480*E480*F480*G480))))))</f>
        <v>19.3</v>
      </c>
      <c r="I480" s="39"/>
      <c r="J480" s="40" t="str">
        <f>IF(AND(E480=0,F480&lt;&gt;0,G480&lt;&gt;0),"m2",IF(AND(F480=0,E480&lt;&gt;0,G480&lt;&gt;0),"m2",IF(AND(G480=0,E480&lt;&gt;0,F480&lt;&gt;0),"m2",IF(AND(F480=0,G480=0),"ml",IF(AND(E480=0,G480=0),"ml",IF(AND(E480=0,F480=0),"ml",IF(AND(E480&lt;&gt;0,F480&lt;&gt;0,G480&lt;&gt;0),"m3",0)))))))</f>
        <v>ml</v>
      </c>
    </row>
    <row r="481" spans="2:10" s="1" customFormat="1" ht="13.2" x14ac:dyDescent="0.25">
      <c r="B481" s="41" t="s">
        <v>189</v>
      </c>
      <c r="C481" s="41" t="s">
        <v>190</v>
      </c>
      <c r="D481" s="58"/>
      <c r="E481" s="39"/>
      <c r="F481" s="39"/>
      <c r="G481" s="39"/>
      <c r="H481" s="39"/>
      <c r="I481" s="42">
        <f>SUM(H482:H482)</f>
        <v>0</v>
      </c>
      <c r="J481" s="43" t="str">
        <f>+J482</f>
        <v>ml</v>
      </c>
    </row>
    <row r="482" spans="2:10" s="1" customFormat="1" ht="13.2" x14ac:dyDescent="0.25">
      <c r="B482" s="55"/>
      <c r="C482" s="38" t="s">
        <v>362</v>
      </c>
      <c r="D482" s="39"/>
      <c r="E482" s="39"/>
      <c r="F482" s="39"/>
      <c r="G482" s="39"/>
      <c r="H482" s="39">
        <f>IF(AND(F482=0,G482=0),D482*E482,IF(AND(E482=0,G482=0),D482*F482,IF(AND(E482=0,F482=0),D482*G482,IF(AND(E482=0),D482*F482*G482,IF(AND(F482=0),D482*E482*G482,IF(AND(G482=0),D482*E482*F482,D482*E482*F482*G482))))))</f>
        <v>0</v>
      </c>
      <c r="I482" s="39"/>
      <c r="J482" s="40" t="str">
        <f>IF(AND(E482=0,F482&lt;&gt;0,G482&lt;&gt;0),"m2",IF(AND(F482=0,E482&lt;&gt;0,G482&lt;&gt;0),"m2",IF(AND(G482=0,E482&lt;&gt;0,F482&lt;&gt;0),"m2",IF(AND(F482=0,G482=0),"ml",IF(AND(E482=0,G482=0),"ml",IF(AND(E482=0,F482=0),"ml",IF(AND(E482&lt;&gt;0,F482&lt;&gt;0,G482&lt;&gt;0),"m3",0)))))))</f>
        <v>ml</v>
      </c>
    </row>
    <row r="483" spans="2:10" s="1" customFormat="1" ht="11.25" customHeight="1" x14ac:dyDescent="0.25">
      <c r="B483" s="55"/>
      <c r="C483" s="38" t="s">
        <v>363</v>
      </c>
      <c r="D483" s="39"/>
      <c r="E483" s="39"/>
      <c r="F483" s="39"/>
      <c r="G483" s="39"/>
      <c r="H483" s="39">
        <f>IF(AND(F483=0,G483=0),D483*E483,IF(AND(E483=0,G483=0),D483*F483,IF(AND(E483=0,F483=0),D483*G483,IF(AND(E483=0),D483*F483*G483,IF(AND(F483=0),D483*E483*G483,IF(AND(G483=0),D483*E483*F483,D483*E483*F483*G483))))))</f>
        <v>0</v>
      </c>
      <c r="I483" s="39"/>
      <c r="J483" s="40" t="str">
        <f>IF(AND(E483=0,F483&lt;&gt;0,G483&lt;&gt;0),"m2",IF(AND(F483=0,E483&lt;&gt;0,G483&lt;&gt;0),"m2",IF(AND(G483=0,E483&lt;&gt;0,F483&lt;&gt;0),"m2",IF(AND(F483=0,G483=0),"ml",IF(AND(E483=0,G483=0),"ml",IF(AND(E483=0,F483=0),"ml",IF(AND(E483&lt;&gt;0,F483&lt;&gt;0,G483&lt;&gt;0),"m3",0)))))))</f>
        <v>ml</v>
      </c>
    </row>
    <row r="484" spans="2:10" s="1" customFormat="1" ht="11.25" customHeight="1" x14ac:dyDescent="0.25">
      <c r="B484" s="41"/>
      <c r="C484" s="72"/>
      <c r="D484" s="58"/>
      <c r="E484" s="39"/>
      <c r="F484" s="39"/>
      <c r="G484" s="39"/>
      <c r="H484" s="39"/>
      <c r="I484" s="42"/>
      <c r="J484" s="43"/>
    </row>
    <row r="485" spans="2:10" s="1" customFormat="1" ht="13.2" x14ac:dyDescent="0.25">
      <c r="B485" s="41" t="s">
        <v>193</v>
      </c>
      <c r="C485" s="41" t="s">
        <v>194</v>
      </c>
      <c r="D485" s="58"/>
      <c r="E485" s="39"/>
      <c r="F485" s="39"/>
      <c r="G485" s="39"/>
      <c r="H485" s="39"/>
      <c r="I485" s="42">
        <f>SUM(H486:H486)</f>
        <v>0</v>
      </c>
      <c r="J485" s="43" t="str">
        <f>+J486</f>
        <v>ml</v>
      </c>
    </row>
    <row r="486" spans="2:10" s="1" customFormat="1" ht="13.2" x14ac:dyDescent="0.25">
      <c r="B486" s="55"/>
      <c r="C486" s="72"/>
      <c r="D486" s="39"/>
      <c r="E486" s="39"/>
      <c r="F486" s="39"/>
      <c r="G486" s="39"/>
      <c r="H486" s="39">
        <f t="shared" ref="H486" si="11">IF(AND(F486=0,G486=0),D486*E486,IF(AND(E486=0,G486=0),D486*F486,IF(AND(E486=0,F486=0),D486*G486,IF(AND(E486=0),D486*F486*G486,IF(AND(F486=0),D486*E486*G486,IF(AND(G486=0),D486*E486*F486,D486*E486*F486*G486))))))</f>
        <v>0</v>
      </c>
      <c r="I486" s="39"/>
      <c r="J486" s="40" t="str">
        <f t="shared" ref="J486" si="12">IF(AND(E486=0,F486&lt;&gt;0,G486&lt;&gt;0),"m2",IF(AND(F486=0,E486&lt;&gt;0,G486&lt;&gt;0),"m2",IF(AND(G486=0,E486&lt;&gt;0,F486&lt;&gt;0),"m2",IF(AND(F486=0,G486=0),"ml",IF(AND(E486=0,G486=0),"ml",IF(AND(E486=0,F486=0),"ml",IF(AND(E486&lt;&gt;0,F486&lt;&gt;0,G486&lt;&gt;0),"m3",0)))))))</f>
        <v>ml</v>
      </c>
    </row>
    <row r="487" spans="2:10" s="1" customFormat="1" ht="13.2" x14ac:dyDescent="0.25">
      <c r="B487" s="41" t="s">
        <v>197</v>
      </c>
      <c r="C487" s="41" t="s">
        <v>198</v>
      </c>
      <c r="D487" s="58"/>
      <c r="E487" s="39"/>
      <c r="F487" s="39"/>
      <c r="G487" s="39"/>
      <c r="H487" s="39"/>
      <c r="I487" s="42">
        <f>SUM(H488:H488)</f>
        <v>1</v>
      </c>
      <c r="J487" s="43" t="str">
        <f>+J488</f>
        <v>und</v>
      </c>
    </row>
    <row r="488" spans="2:10" s="1" customFormat="1" ht="13.2" x14ac:dyDescent="0.25">
      <c r="B488" s="55"/>
      <c r="C488" s="38" t="s">
        <v>411</v>
      </c>
      <c r="D488" s="39">
        <v>1</v>
      </c>
      <c r="E488" s="39"/>
      <c r="F488" s="39"/>
      <c r="G488" s="39"/>
      <c r="H488" s="39">
        <f>+D488</f>
        <v>1</v>
      </c>
      <c r="I488" s="39"/>
      <c r="J488" s="40" t="s">
        <v>30</v>
      </c>
    </row>
    <row r="489" spans="2:10" s="1" customFormat="1" ht="13.2" x14ac:dyDescent="0.25">
      <c r="B489" s="55" t="s">
        <v>201</v>
      </c>
      <c r="C489" s="56" t="s">
        <v>202</v>
      </c>
      <c r="D489" s="58"/>
      <c r="E489" s="39"/>
      <c r="F489" s="39"/>
      <c r="G489" s="39"/>
      <c r="H489" s="39"/>
      <c r="I489" s="39"/>
      <c r="J489" s="40"/>
    </row>
    <row r="490" spans="2:10" s="1" customFormat="1" ht="13.2" x14ac:dyDescent="0.25">
      <c r="B490" s="41" t="s">
        <v>207</v>
      </c>
      <c r="C490" s="41" t="s">
        <v>208</v>
      </c>
      <c r="D490" s="58"/>
      <c r="E490" s="39"/>
      <c r="F490" s="39"/>
      <c r="G490" s="39"/>
      <c r="H490" s="39"/>
      <c r="I490" s="42">
        <f>SUM(H491:H491)</f>
        <v>19.3</v>
      </c>
      <c r="J490" s="43" t="s">
        <v>102</v>
      </c>
    </row>
    <row r="491" spans="2:10" s="1" customFormat="1" ht="13.2" x14ac:dyDescent="0.25">
      <c r="B491" s="55"/>
      <c r="C491" s="38" t="s">
        <v>412</v>
      </c>
      <c r="D491" s="58">
        <v>1</v>
      </c>
      <c r="E491" s="39">
        <v>19.3</v>
      </c>
      <c r="F491" s="39"/>
      <c r="G491" s="39"/>
      <c r="H491" s="39">
        <f>IF(AND(F491=0,G492=0),D491*E491,IF(AND(E491=0,G492=0),D491*F491,IF(AND(E491=0,F491=0),D491*G492,IF(AND(E491=0),D491*F491*G492,IF(AND(F491=0),D491*E491*G492,IF(AND(G492=0),D491*E491*F491,D491*E491*F491*G492))))))</f>
        <v>19.3</v>
      </c>
      <c r="I491" s="39"/>
      <c r="J491" s="40" t="s">
        <v>102</v>
      </c>
    </row>
    <row r="492" spans="2:10" s="1" customFormat="1" ht="13.2" x14ac:dyDescent="0.25">
      <c r="B492" s="55"/>
      <c r="C492" s="38"/>
      <c r="G492" s="39"/>
      <c r="I492" s="42" t="e">
        <f>SUM(#REF!)</f>
        <v>#REF!</v>
      </c>
      <c r="J492" s="43" t="e">
        <f>+#REF!</f>
        <v>#REF!</v>
      </c>
    </row>
    <row r="493" spans="2:10" s="1" customFormat="1" ht="13.2" x14ac:dyDescent="0.25">
      <c r="B493" s="41" t="s">
        <v>213</v>
      </c>
      <c r="C493" s="41" t="s">
        <v>214</v>
      </c>
      <c r="D493" s="58"/>
      <c r="E493" s="39"/>
      <c r="F493" s="39"/>
      <c r="G493" s="39"/>
      <c r="H493" s="39"/>
      <c r="I493" s="42">
        <f>SUM(H494:H494)</f>
        <v>19.3</v>
      </c>
      <c r="J493" s="43" t="str">
        <f>+J494</f>
        <v>ml</v>
      </c>
    </row>
    <row r="494" spans="2:10" s="1" customFormat="1" ht="13.2" x14ac:dyDescent="0.25">
      <c r="B494" s="55"/>
      <c r="C494" s="38" t="s">
        <v>412</v>
      </c>
      <c r="D494" s="58">
        <v>1</v>
      </c>
      <c r="E494" s="39">
        <v>19.3</v>
      </c>
      <c r="F494" s="39"/>
      <c r="G494" s="39"/>
      <c r="H494" s="39">
        <f>IF(AND(F494=0,G494=0),D494*E494,IF(AND(E494=0,G494=0),D494*F494,IF(AND(E494=0,F494=0),D494*G494,IF(AND(E494=0),D494*F494*G494,IF(AND(F494=0),D494*E494*G494,IF(AND(G494=0),D494*E494*F494,D494*E494*F494*G494))))))</f>
        <v>19.3</v>
      </c>
      <c r="I494" s="39"/>
      <c r="J494" s="40" t="str">
        <f>IF(AND(E494=0,F494&lt;&gt;0,G494&lt;&gt;0),"m2",IF(AND(F494=0,E494&lt;&gt;0,G494&lt;&gt;0),"m2",IF(AND(G494=0,E494&lt;&gt;0,F494&lt;&gt;0),"m2",IF(AND(F494=0,G494=0),"ml",IF(AND(E494=0,G494=0),"ml",IF(AND(E494=0,F494=0),"ml",IF(AND(E494&lt;&gt;0,F494&lt;&gt;0,G494&lt;&gt;0),"m3",0)))))))</f>
        <v>ml</v>
      </c>
    </row>
    <row r="495" spans="2:10" s="1" customFormat="1" ht="13.2" x14ac:dyDescent="0.25">
      <c r="B495" s="41" t="s">
        <v>223</v>
      </c>
      <c r="C495" s="41" t="s">
        <v>224</v>
      </c>
      <c r="D495" s="58"/>
      <c r="E495" s="39"/>
      <c r="F495" s="39"/>
      <c r="G495" s="39"/>
      <c r="H495" s="39"/>
      <c r="I495" s="42">
        <f>SUM(H496:H496)</f>
        <v>0</v>
      </c>
      <c r="J495" s="43" t="str">
        <f>+J496</f>
        <v>ml</v>
      </c>
    </row>
    <row r="496" spans="2:10" s="1" customFormat="1" ht="13.2" x14ac:dyDescent="0.25">
      <c r="B496" s="55"/>
      <c r="C496" s="38" t="s">
        <v>396</v>
      </c>
      <c r="D496" s="39"/>
      <c r="E496" s="39"/>
      <c r="F496" s="39"/>
      <c r="G496" s="39"/>
      <c r="H496" s="39">
        <f>IF(AND(F496=0,G496=0),D496*E496,IF(AND(E496=0,G496=0),D496*F496,IF(AND(E496=0,F496=0),D496*G496,IF(AND(E496=0),D496*F496*G496,IF(AND(F496=0),D496*E496*G496,IF(AND(G496=0),D496*E496*F496,D496*E496*F496*G496))))))</f>
        <v>0</v>
      </c>
      <c r="I496" s="39"/>
      <c r="J496" s="40" t="str">
        <f>IF(AND(E496=0,F496&lt;&gt;0,G496&lt;&gt;0),"m2",IF(AND(F496=0,E496&lt;&gt;0,G496&lt;&gt;0),"m2",IF(AND(G496=0,E496&lt;&gt;0,F496&lt;&gt;0),"m2",IF(AND(F496=0,G496=0),"ml",IF(AND(E496=0,G496=0),"ml",IF(AND(E496=0,F496=0),"ml",IF(AND(E496&lt;&gt;0,F496&lt;&gt;0,G496&lt;&gt;0),"m3",0)))))))</f>
        <v>ml</v>
      </c>
    </row>
    <row r="497" spans="2:10" s="1" customFormat="1" ht="13.2" x14ac:dyDescent="0.25">
      <c r="B497" s="55"/>
      <c r="C497" s="38"/>
      <c r="D497" s="58"/>
      <c r="E497" s="39"/>
      <c r="F497" s="39"/>
      <c r="G497" s="39"/>
      <c r="H497" s="39"/>
      <c r="I497" s="39"/>
      <c r="J497" s="40"/>
    </row>
    <row r="498" spans="2:10" s="1" customFormat="1" ht="13.2" x14ac:dyDescent="0.25">
      <c r="B498" s="55" t="s">
        <v>233</v>
      </c>
      <c r="C498" s="56" t="s">
        <v>234</v>
      </c>
      <c r="D498" s="58"/>
      <c r="E498" s="39"/>
      <c r="F498" s="39"/>
      <c r="G498" s="39"/>
      <c r="H498" s="39"/>
      <c r="I498" s="39"/>
      <c r="J498" s="40"/>
    </row>
    <row r="499" spans="2:10" s="1" customFormat="1" ht="13.2" x14ac:dyDescent="0.25">
      <c r="B499" s="41" t="s">
        <v>237</v>
      </c>
      <c r="C499" s="41" t="s">
        <v>238</v>
      </c>
      <c r="D499" s="58"/>
      <c r="E499" s="39"/>
      <c r="F499" s="39"/>
      <c r="G499" s="39"/>
      <c r="H499" s="39"/>
      <c r="I499" s="42">
        <f>SUM(H500:H500)</f>
        <v>0</v>
      </c>
      <c r="J499" s="43" t="str">
        <f>+J500</f>
        <v>und</v>
      </c>
    </row>
    <row r="500" spans="2:10" s="1" customFormat="1" ht="13.2" x14ac:dyDescent="0.25">
      <c r="B500" s="44"/>
      <c r="C500" s="72"/>
      <c r="D500" s="39"/>
      <c r="E500" s="39"/>
      <c r="F500" s="39"/>
      <c r="G500" s="39"/>
      <c r="H500" s="39"/>
      <c r="I500" s="39"/>
      <c r="J500" s="40" t="s">
        <v>30</v>
      </c>
    </row>
    <row r="501" spans="2:10" s="1" customFormat="1" ht="13.2" x14ac:dyDescent="0.25">
      <c r="B501" s="44"/>
      <c r="C501" s="72"/>
      <c r="D501" s="58"/>
      <c r="E501" s="39"/>
      <c r="F501" s="39"/>
      <c r="G501" s="39"/>
      <c r="H501" s="39"/>
      <c r="I501" s="39"/>
      <c r="J501" s="40"/>
    </row>
    <row r="502" spans="2:10" s="1" customFormat="1" ht="13.2" x14ac:dyDescent="0.25">
      <c r="B502" s="41" t="s">
        <v>241</v>
      </c>
      <c r="C502" s="41" t="s">
        <v>332</v>
      </c>
      <c r="D502" s="58"/>
      <c r="E502" s="39"/>
      <c r="F502" s="39"/>
      <c r="G502" s="39"/>
      <c r="H502" s="39"/>
      <c r="I502" s="42">
        <f>SUM(H503:H503)</f>
        <v>0</v>
      </c>
      <c r="J502" s="43" t="str">
        <f>+J503</f>
        <v>und</v>
      </c>
    </row>
    <row r="503" spans="2:10" s="1" customFormat="1" ht="13.2" x14ac:dyDescent="0.25">
      <c r="B503" s="41"/>
      <c r="C503" s="38" t="s">
        <v>408</v>
      </c>
      <c r="D503" s="39"/>
      <c r="E503" s="39"/>
      <c r="F503" s="39"/>
      <c r="G503" s="39"/>
      <c r="H503" s="39">
        <f>IF(AND(F503=0,G503=0),D503*E503,IF(AND(E503=0,G503=0),D503*F503,IF(AND(E503=0,F503=0),D503*G503,IF(AND(E503=0),D503*F503*G503,IF(AND(F503=0),D503*E503*G503,IF(AND(G503=0),D503*E503*F503,D503*E503*F503*G503))))))</f>
        <v>0</v>
      </c>
      <c r="I503" s="39"/>
      <c r="J503" s="40" t="s">
        <v>30</v>
      </c>
    </row>
    <row r="504" spans="2:10" s="1" customFormat="1" ht="13.2" x14ac:dyDescent="0.25">
      <c r="B504" s="44"/>
      <c r="C504" s="57"/>
      <c r="D504" s="58"/>
      <c r="E504" s="39"/>
      <c r="F504" s="39"/>
      <c r="G504" s="39"/>
      <c r="H504" s="39"/>
      <c r="I504" s="39"/>
      <c r="J504" s="40"/>
    </row>
    <row r="505" spans="2:10" s="1" customFormat="1" ht="13.2" x14ac:dyDescent="0.25">
      <c r="B505" s="44"/>
      <c r="C505" s="57"/>
      <c r="D505" s="58"/>
      <c r="E505" s="39"/>
      <c r="F505" s="39"/>
      <c r="G505" s="39"/>
      <c r="H505" s="39"/>
      <c r="I505" s="39"/>
      <c r="J505" s="40"/>
    </row>
    <row r="506" spans="2:10" s="1" customFormat="1" ht="13.2" x14ac:dyDescent="0.25">
      <c r="B506" s="44"/>
      <c r="C506" s="57"/>
      <c r="D506" s="58"/>
      <c r="E506" s="39"/>
      <c r="F506" s="39"/>
      <c r="G506" s="39"/>
      <c r="H506" s="39"/>
      <c r="I506" s="39"/>
      <c r="J506" s="40"/>
    </row>
    <row r="507" spans="2:10" s="1" customFormat="1" ht="13.2" x14ac:dyDescent="0.25">
      <c r="B507" s="44"/>
      <c r="C507" s="57"/>
      <c r="D507" s="58"/>
      <c r="E507" s="39"/>
      <c r="F507" s="39"/>
      <c r="G507" s="39"/>
      <c r="H507" s="39"/>
      <c r="I507" s="39"/>
      <c r="J507" s="40"/>
    </row>
    <row r="508" spans="2:10" s="1" customFormat="1" ht="13.2" x14ac:dyDescent="0.25">
      <c r="B508" s="44"/>
      <c r="C508" s="57"/>
      <c r="D508" s="58"/>
      <c r="E508" s="39"/>
      <c r="F508" s="39"/>
      <c r="G508" s="39"/>
      <c r="H508" s="39"/>
      <c r="I508" s="39"/>
      <c r="J508" s="40"/>
    </row>
    <row r="509" spans="2:10" s="1" customFormat="1" ht="13.2" x14ac:dyDescent="0.25">
      <c r="B509" s="44"/>
      <c r="C509" s="57"/>
      <c r="D509" s="58"/>
      <c r="E509" s="39"/>
      <c r="F509" s="39"/>
      <c r="G509" s="39"/>
      <c r="H509" s="39"/>
      <c r="I509" s="39"/>
      <c r="J509" s="40"/>
    </row>
    <row r="510" spans="2:10" s="1" customFormat="1" ht="13.2" x14ac:dyDescent="0.25">
      <c r="B510" s="44"/>
      <c r="C510" s="57"/>
      <c r="D510" s="58"/>
      <c r="E510" s="39"/>
      <c r="F510" s="39"/>
      <c r="G510" s="39"/>
      <c r="H510" s="39"/>
      <c r="I510" s="39"/>
      <c r="J510" s="40"/>
    </row>
    <row r="511" spans="2:10" s="1" customFormat="1" ht="13.2" x14ac:dyDescent="0.25">
      <c r="B511" s="44"/>
      <c r="C511" s="57"/>
      <c r="D511" s="58"/>
      <c r="E511" s="39"/>
      <c r="F511" s="39"/>
      <c r="G511" s="39"/>
      <c r="H511" s="39"/>
      <c r="I511" s="39"/>
      <c r="J511" s="40"/>
    </row>
    <row r="512" spans="2:10" s="1" customFormat="1" ht="13.2" x14ac:dyDescent="0.25">
      <c r="B512" s="44"/>
      <c r="C512" s="57"/>
      <c r="D512" s="58"/>
      <c r="E512" s="39"/>
      <c r="F512" s="39"/>
      <c r="G512" s="39"/>
      <c r="H512" s="39"/>
      <c r="I512" s="39"/>
      <c r="J512" s="40"/>
    </row>
    <row r="513" spans="2:10" s="1" customFormat="1" ht="13.2" x14ac:dyDescent="0.25">
      <c r="B513" s="44"/>
      <c r="C513" s="57"/>
      <c r="D513" s="58"/>
      <c r="E513" s="39"/>
      <c r="F513" s="39"/>
      <c r="G513" s="39"/>
      <c r="H513" s="39"/>
      <c r="I513" s="39"/>
      <c r="J513" s="40"/>
    </row>
    <row r="514" spans="2:10" s="1" customFormat="1" ht="13.2" x14ac:dyDescent="0.25">
      <c r="B514" s="44"/>
      <c r="C514" s="57"/>
      <c r="D514" s="58"/>
      <c r="E514" s="39"/>
      <c r="F514" s="39"/>
      <c r="G514" s="39"/>
      <c r="H514" s="39"/>
      <c r="I514" s="39"/>
      <c r="J514" s="40"/>
    </row>
    <row r="515" spans="2:10" s="1" customFormat="1" ht="13.2" x14ac:dyDescent="0.25">
      <c r="C515" s="76" t="s">
        <v>0</v>
      </c>
      <c r="D515" s="76"/>
      <c r="E515" s="76"/>
      <c r="F515" s="76"/>
      <c r="G515" s="76"/>
      <c r="H515" s="76"/>
    </row>
    <row r="516" spans="2:10" s="1" customFormat="1" ht="13.2" x14ac:dyDescent="0.25">
      <c r="C516" s="76" t="s">
        <v>1</v>
      </c>
      <c r="D516" s="76"/>
      <c r="E516" s="76"/>
      <c r="F516" s="76"/>
      <c r="G516" s="76"/>
      <c r="H516" s="76"/>
    </row>
    <row r="517" spans="2:10" s="1" customFormat="1" ht="13.2" x14ac:dyDescent="0.25">
      <c r="C517" s="76" t="s">
        <v>2</v>
      </c>
      <c r="D517" s="76"/>
      <c r="E517" s="76"/>
      <c r="F517" s="76"/>
      <c r="G517" s="76"/>
      <c r="H517" s="76"/>
    </row>
    <row r="518" spans="2:10" s="1" customFormat="1" ht="13.2" x14ac:dyDescent="0.25">
      <c r="C518" s="51" t="s">
        <v>3</v>
      </c>
      <c r="D518" s="51"/>
      <c r="E518" s="51"/>
      <c r="F518" s="51"/>
      <c r="G518" s="51"/>
      <c r="H518" s="51"/>
    </row>
    <row r="519" spans="2:10" s="1" customFormat="1" ht="33" customHeight="1" x14ac:dyDescent="0.25">
      <c r="C519" s="51"/>
      <c r="D519" s="51"/>
      <c r="E519" s="51"/>
      <c r="F519" s="51"/>
      <c r="G519" s="51"/>
      <c r="H519" s="51"/>
    </row>
    <row r="520" spans="2:10" s="1" customFormat="1" ht="15.6" x14ac:dyDescent="0.25">
      <c r="B520" s="77" t="s">
        <v>355</v>
      </c>
      <c r="C520" s="78"/>
      <c r="D520" s="78"/>
      <c r="E520" s="78"/>
      <c r="F520" s="78"/>
      <c r="G520" s="78"/>
      <c r="H520" s="78"/>
      <c r="I520" s="78"/>
      <c r="J520" s="79"/>
    </row>
    <row r="521" spans="2:10" s="1" customFormat="1" ht="21" x14ac:dyDescent="0.25">
      <c r="B521" s="80" t="s">
        <v>413</v>
      </c>
      <c r="C521" s="81"/>
      <c r="D521" s="81"/>
      <c r="E521" s="81"/>
      <c r="F521" s="81"/>
      <c r="G521" s="81"/>
      <c r="H521" s="81"/>
      <c r="I521" s="81"/>
      <c r="J521" s="82"/>
    </row>
    <row r="522" spans="2:10" s="1" customFormat="1" ht="13.8" thickBot="1" x14ac:dyDescent="0.3">
      <c r="B522" s="52"/>
      <c r="C522" s="52"/>
      <c r="D522" s="52"/>
      <c r="E522" s="52"/>
      <c r="F522" s="52"/>
      <c r="G522" s="52"/>
      <c r="H522" s="52"/>
      <c r="I522" s="52"/>
      <c r="J522" s="52"/>
    </row>
    <row r="523" spans="2:10" s="1" customFormat="1" ht="24.75" customHeight="1" x14ac:dyDescent="0.25">
      <c r="B523" s="137" t="s">
        <v>6</v>
      </c>
      <c r="C523" s="138"/>
      <c r="D523" s="138"/>
      <c r="E523" s="138"/>
      <c r="F523" s="138"/>
      <c r="G523" s="138"/>
      <c r="H523" s="138"/>
      <c r="I523" s="138"/>
      <c r="J523" s="139"/>
    </row>
    <row r="524" spans="2:10" s="1" customFormat="1" ht="13.2" x14ac:dyDescent="0.25">
      <c r="B524" s="2" t="s">
        <v>7</v>
      </c>
      <c r="C524" s="3" t="s">
        <v>8</v>
      </c>
      <c r="D524" s="3"/>
      <c r="E524" s="4"/>
      <c r="F524" s="5"/>
      <c r="G524" s="6" t="s">
        <v>9</v>
      </c>
      <c r="H524" s="140">
        <v>42879</v>
      </c>
      <c r="I524" s="140"/>
      <c r="J524" s="7"/>
    </row>
    <row r="525" spans="2:10" s="1" customFormat="1" ht="13.2" x14ac:dyDescent="0.25">
      <c r="B525" s="2" t="s">
        <v>10</v>
      </c>
      <c r="C525" s="3" t="s">
        <v>11</v>
      </c>
      <c r="F525" s="3"/>
      <c r="G525" s="8" t="s">
        <v>12</v>
      </c>
      <c r="H525" s="4" t="s">
        <v>11</v>
      </c>
      <c r="I525" s="9"/>
      <c r="J525" s="10"/>
    </row>
    <row r="526" spans="2:10" s="1" customFormat="1" ht="13.2" x14ac:dyDescent="0.25">
      <c r="B526" s="2" t="s">
        <v>13</v>
      </c>
      <c r="C526" s="3" t="s">
        <v>11</v>
      </c>
      <c r="F526" s="3"/>
      <c r="G526" s="8" t="s">
        <v>14</v>
      </c>
      <c r="H526" s="4" t="s">
        <v>15</v>
      </c>
      <c r="I526" s="9"/>
      <c r="J526" s="10"/>
    </row>
    <row r="527" spans="2:10" s="1" customFormat="1" ht="13.8" thickBot="1" x14ac:dyDescent="0.3">
      <c r="B527" s="11" t="s">
        <v>16</v>
      </c>
      <c r="C527" s="12" t="s">
        <v>17</v>
      </c>
      <c r="D527" s="13"/>
      <c r="E527" s="13"/>
      <c r="F527" s="12"/>
      <c r="G527" s="14" t="s">
        <v>18</v>
      </c>
      <c r="H527" s="15" t="s">
        <v>19</v>
      </c>
      <c r="I527" s="16"/>
      <c r="J527" s="17"/>
    </row>
    <row r="528" spans="2:10" s="1" customFormat="1" ht="13.2" x14ac:dyDescent="0.25">
      <c r="B528" s="52"/>
      <c r="C528" s="52"/>
      <c r="D528" s="52"/>
      <c r="E528" s="52"/>
      <c r="F528" s="52"/>
      <c r="G528" s="52"/>
      <c r="H528" s="52"/>
      <c r="I528" s="52"/>
      <c r="J528" s="52"/>
    </row>
    <row r="529" spans="2:10" s="1" customFormat="1" ht="13.2" x14ac:dyDescent="0.25">
      <c r="B529" s="20" t="s">
        <v>20</v>
      </c>
      <c r="C529" s="21" t="s">
        <v>21</v>
      </c>
      <c r="D529" s="21" t="s">
        <v>357</v>
      </c>
      <c r="E529" s="21" t="s">
        <v>358</v>
      </c>
      <c r="F529" s="21" t="s">
        <v>359</v>
      </c>
      <c r="G529" s="21" t="s">
        <v>360</v>
      </c>
      <c r="H529" s="21" t="s">
        <v>361</v>
      </c>
      <c r="I529" s="21" t="s">
        <v>22</v>
      </c>
      <c r="J529" s="21" t="s">
        <v>23</v>
      </c>
    </row>
    <row r="530" spans="2:10" s="1" customFormat="1" ht="13.2" x14ac:dyDescent="0.25">
      <c r="B530" s="53">
        <v>4.03</v>
      </c>
      <c r="C530" s="54" t="s">
        <v>182</v>
      </c>
      <c r="D530" s="58"/>
      <c r="E530" s="39"/>
      <c r="F530" s="39"/>
      <c r="G530" s="39"/>
      <c r="H530" s="39"/>
      <c r="I530" s="39"/>
      <c r="J530" s="40"/>
    </row>
    <row r="531" spans="2:10" s="1" customFormat="1" ht="13.2" x14ac:dyDescent="0.25">
      <c r="B531" s="55" t="s">
        <v>183</v>
      </c>
      <c r="C531" s="56" t="s">
        <v>184</v>
      </c>
      <c r="D531" s="58"/>
      <c r="E531" s="39"/>
      <c r="F531" s="39"/>
      <c r="G531" s="39"/>
      <c r="H531" s="39"/>
      <c r="I531" s="39"/>
      <c r="J531" s="40"/>
    </row>
    <row r="532" spans="2:10" s="1" customFormat="1" ht="13.2" x14ac:dyDescent="0.25">
      <c r="B532" s="41" t="s">
        <v>185</v>
      </c>
      <c r="C532" s="41" t="s">
        <v>331</v>
      </c>
      <c r="D532" s="58"/>
      <c r="E532" s="39"/>
      <c r="F532" s="39"/>
      <c r="G532" s="39"/>
      <c r="H532" s="39"/>
      <c r="I532" s="42">
        <f>SUM(H533:H533)</f>
        <v>0</v>
      </c>
      <c r="J532" s="43" t="str">
        <f>+J533</f>
        <v>ml</v>
      </c>
    </row>
    <row r="533" spans="2:10" s="1" customFormat="1" ht="13.2" x14ac:dyDescent="0.25">
      <c r="B533" s="41"/>
      <c r="C533" s="38"/>
      <c r="D533" s="39"/>
      <c r="E533" s="39"/>
      <c r="F533" s="39"/>
      <c r="G533" s="39"/>
      <c r="H533" s="39">
        <f>IF(AND(F533=0,G533=0),D533*E533,IF(AND(E533=0,G533=0),D533*F533,IF(AND(E533=0,F533=0),D533*G533,IF(AND(E533=0),D533*F533*G533,IF(AND(F533=0),D533*E533*G533,IF(AND(G533=0),D533*E533*F533,D533*E533*F533*G533))))))</f>
        <v>0</v>
      </c>
      <c r="I533" s="39"/>
      <c r="J533" s="40" t="str">
        <f>IF(AND(E533=0,F533&lt;&gt;0,G533&lt;&gt;0),"m2",IF(AND(F533=0,E533&lt;&gt;0,G533&lt;&gt;0),"m2",IF(AND(G533=0,E533&lt;&gt;0,F533&lt;&gt;0),"m2",IF(AND(F533=0,G533=0),"ml",IF(AND(E533=0,G533=0),"ml",IF(AND(E533=0,F533=0),"ml",IF(AND(E533&lt;&gt;0,F533&lt;&gt;0,G533&lt;&gt;0),"m3",0)))))))</f>
        <v>ml</v>
      </c>
    </row>
    <row r="534" spans="2:10" s="1" customFormat="1" ht="13.2" x14ac:dyDescent="0.25">
      <c r="B534" s="41"/>
      <c r="C534" s="38"/>
      <c r="D534" s="39"/>
      <c r="E534" s="39"/>
      <c r="F534" s="39"/>
      <c r="G534" s="39"/>
      <c r="H534" s="39">
        <f>IF(AND(F534=0,G534=0),D534*E534,IF(AND(E534=0,G534=0),D534*F534,IF(AND(E534=0,F534=0),D534*G534,IF(AND(E534=0),D534*F534*G534,IF(AND(F534=0),D534*E534*G534,IF(AND(G534=0),D534*E534*F534,D534*E534*F534*G534))))))</f>
        <v>0</v>
      </c>
      <c r="I534" s="39"/>
      <c r="J534" s="40" t="str">
        <f>IF(AND(E534=0,F534&lt;&gt;0,G534&lt;&gt;0),"m2",IF(AND(F534=0,E534&lt;&gt;0,G534&lt;&gt;0),"m2",IF(AND(G534=0,E534&lt;&gt;0,F534&lt;&gt;0),"m2",IF(AND(F534=0,G534=0),"ml",IF(AND(E534=0,G534=0),"ml",IF(AND(E534=0,F534=0),"ml",IF(AND(E534&lt;&gt;0,F534&lt;&gt;0,G534&lt;&gt;0),"m3",0)))))))</f>
        <v>ml</v>
      </c>
    </row>
    <row r="535" spans="2:10" s="1" customFormat="1" ht="13.2" x14ac:dyDescent="0.25">
      <c r="B535" s="41" t="s">
        <v>187</v>
      </c>
      <c r="C535" s="41" t="s">
        <v>188</v>
      </c>
      <c r="D535" s="58"/>
      <c r="E535" s="39"/>
      <c r="F535" s="39"/>
      <c r="G535" s="39"/>
      <c r="H535" s="39"/>
      <c r="I535" s="42">
        <f>SUM(H536:H536)</f>
        <v>0</v>
      </c>
      <c r="J535" s="43" t="str">
        <f>+J536</f>
        <v>ml</v>
      </c>
    </row>
    <row r="536" spans="2:10" s="1" customFormat="1" ht="13.2" x14ac:dyDescent="0.25">
      <c r="B536" s="55"/>
      <c r="C536" s="38" t="s">
        <v>362</v>
      </c>
      <c r="D536" s="39"/>
      <c r="E536" s="39"/>
      <c r="F536" s="39"/>
      <c r="G536" s="39"/>
      <c r="H536" s="39">
        <f>IF(AND(F536=0,G536=0),D536*E536,IF(AND(E536=0,G536=0),D536*F536,IF(AND(E536=0,F536=0),D536*G536,IF(AND(E536=0),D536*F536*G536,IF(AND(F536=0),D536*E536*G536,IF(AND(G536=0),D536*E536*F536,D536*E536*F536*G536))))))</f>
        <v>0</v>
      </c>
      <c r="I536" s="39"/>
      <c r="J536" s="40" t="str">
        <f>IF(AND(E536=0,F536&lt;&gt;0,G536&lt;&gt;0),"m2",IF(AND(F536=0,E536&lt;&gt;0,G536&lt;&gt;0),"m2",IF(AND(G536=0,E536&lt;&gt;0,F536&lt;&gt;0),"m2",IF(AND(F536=0,G536=0),"ml",IF(AND(E536=0,G536=0),"ml",IF(AND(E536=0,F536=0),"ml",IF(AND(E536&lt;&gt;0,F536&lt;&gt;0,G536&lt;&gt;0),"m3",0)))))))</f>
        <v>ml</v>
      </c>
    </row>
    <row r="537" spans="2:10" s="1" customFormat="1" ht="13.2" x14ac:dyDescent="0.25">
      <c r="B537" s="55"/>
      <c r="C537" s="38" t="s">
        <v>363</v>
      </c>
      <c r="D537" s="39"/>
      <c r="E537" s="39"/>
      <c r="F537" s="39"/>
      <c r="G537" s="39"/>
      <c r="H537" s="39">
        <f>IF(AND(F537=0,G537=0),D537*E537,IF(AND(E537=0,G537=0),D537*F537,IF(AND(E537=0,F537=0),D537*G537,IF(AND(E537=0),D537*F537*G537,IF(AND(F537=0),D537*E537*G537,IF(AND(G537=0),D537*E537*F537,D537*E537*F537*G537))))))</f>
        <v>0</v>
      </c>
      <c r="I537" s="39"/>
      <c r="J537" s="40" t="str">
        <f>IF(AND(E537=0,F537&lt;&gt;0,G537&lt;&gt;0),"m2",IF(AND(F537=0,E537&lt;&gt;0,G537&lt;&gt;0),"m2",IF(AND(G537=0,E537&lt;&gt;0,F537&lt;&gt;0),"m2",IF(AND(F537=0,G537=0),"ml",IF(AND(E537=0,G537=0),"ml",IF(AND(E537=0,F537=0),"ml",IF(AND(E537&lt;&gt;0,F537&lt;&gt;0,G537&lt;&gt;0),"m3",0)))))))</f>
        <v>ml</v>
      </c>
    </row>
    <row r="538" spans="2:10" s="1" customFormat="1" ht="13.2" x14ac:dyDescent="0.25">
      <c r="B538" s="41" t="s">
        <v>189</v>
      </c>
      <c r="C538" s="41" t="s">
        <v>190</v>
      </c>
      <c r="D538" s="58"/>
      <c r="E538" s="39"/>
      <c r="F538" s="39"/>
      <c r="G538" s="39"/>
      <c r="H538" s="39"/>
      <c r="I538" s="42">
        <f>SUM(H539:H539)</f>
        <v>0</v>
      </c>
      <c r="J538" s="43" t="str">
        <f>+J539</f>
        <v>ml</v>
      </c>
    </row>
    <row r="539" spans="2:10" s="1" customFormat="1" ht="13.2" x14ac:dyDescent="0.25">
      <c r="B539" s="55"/>
      <c r="C539" s="38" t="s">
        <v>362</v>
      </c>
      <c r="D539" s="39"/>
      <c r="E539" s="39"/>
      <c r="F539" s="39"/>
      <c r="G539" s="39"/>
      <c r="H539" s="39">
        <f>IF(AND(F539=0,G539=0),D539*E539,IF(AND(E539=0,G539=0),D539*F539,IF(AND(E539=0,F539=0),D539*G539,IF(AND(E539=0),D539*F539*G539,IF(AND(F539=0),D539*E539*G539,IF(AND(G539=0),D539*E539*F539,D539*E539*F539*G539))))))</f>
        <v>0</v>
      </c>
      <c r="I539" s="39"/>
      <c r="J539" s="40" t="str">
        <f>IF(AND(E539=0,F539&lt;&gt;0,G539&lt;&gt;0),"m2",IF(AND(F539=0,E539&lt;&gt;0,G539&lt;&gt;0),"m2",IF(AND(G539=0,E539&lt;&gt;0,F539&lt;&gt;0),"m2",IF(AND(F539=0,G539=0),"ml",IF(AND(E539=0,G539=0),"ml",IF(AND(E539=0,F539=0),"ml",IF(AND(E539&lt;&gt;0,F539&lt;&gt;0,G539&lt;&gt;0),"m3",0)))))))</f>
        <v>ml</v>
      </c>
    </row>
    <row r="540" spans="2:10" s="1" customFormat="1" ht="13.2" x14ac:dyDescent="0.25">
      <c r="B540" s="55"/>
      <c r="C540" s="38" t="s">
        <v>363</v>
      </c>
      <c r="D540" s="39"/>
      <c r="E540" s="39"/>
      <c r="F540" s="39"/>
      <c r="G540" s="39"/>
      <c r="H540" s="39">
        <f>IF(AND(F540=0,G540=0),D540*E540,IF(AND(E540=0,G540=0),D540*F540,IF(AND(E540=0,F540=0),D540*G540,IF(AND(E540=0),D540*F540*G540,IF(AND(F540=0),D540*E540*G540,IF(AND(G540=0),D540*E540*F540,D540*E540*F540*G540))))))</f>
        <v>0</v>
      </c>
      <c r="I540" s="39"/>
      <c r="J540" s="40" t="str">
        <f>IF(AND(E540=0,F540&lt;&gt;0,G540&lt;&gt;0),"m2",IF(AND(F540=0,E540&lt;&gt;0,G540&lt;&gt;0),"m2",IF(AND(G540=0,E540&lt;&gt;0,F540&lt;&gt;0),"m2",IF(AND(F540=0,G540=0),"ml",IF(AND(E540=0,G540=0),"ml",IF(AND(E540=0,F540=0),"ml",IF(AND(E540&lt;&gt;0,F540&lt;&gt;0,G540&lt;&gt;0),"m3",0)))))))</f>
        <v>ml</v>
      </c>
    </row>
    <row r="541" spans="2:10" s="1" customFormat="1" ht="13.2" x14ac:dyDescent="0.25">
      <c r="B541" s="41" t="s">
        <v>191</v>
      </c>
      <c r="C541" s="41" t="s">
        <v>192</v>
      </c>
      <c r="D541" s="58"/>
      <c r="E541" s="39"/>
      <c r="F541" s="39"/>
      <c r="G541" s="39"/>
      <c r="H541" s="39"/>
      <c r="I541" s="42">
        <f>+SUM(H542)</f>
        <v>20</v>
      </c>
      <c r="J541" s="43" t="s">
        <v>102</v>
      </c>
    </row>
    <row r="542" spans="2:10" s="1" customFormat="1" ht="13.2" x14ac:dyDescent="0.25">
      <c r="B542" s="41"/>
      <c r="C542" s="38" t="s">
        <v>414</v>
      </c>
      <c r="D542" s="58">
        <v>2</v>
      </c>
      <c r="E542" s="39">
        <v>10</v>
      </c>
      <c r="F542" s="39"/>
      <c r="G542" s="39"/>
      <c r="H542" s="39">
        <f>IF(AND(F542=0,G542=0),D542*E542,IF(AND(E542=0,G542=0),D542*F542,IF(AND(E542=0,F542=0),D542*G542,IF(AND(E542=0),D542*F542*G542,IF(AND(F542=0),D542*E542*G542,IF(AND(G542=0),D542*E542*F542,D542*E542*F542*G542))))))</f>
        <v>20</v>
      </c>
      <c r="I542" s="42"/>
      <c r="J542" s="43"/>
    </row>
    <row r="543" spans="2:10" s="1" customFormat="1" ht="13.2" x14ac:dyDescent="0.25">
      <c r="B543" s="41"/>
      <c r="C543" s="38"/>
      <c r="D543" s="58"/>
      <c r="E543" s="39"/>
      <c r="F543" s="39"/>
      <c r="G543" s="39"/>
      <c r="H543" s="39"/>
      <c r="I543" s="39"/>
      <c r="J543" s="40"/>
    </row>
    <row r="544" spans="2:10" s="1" customFormat="1" ht="13.2" x14ac:dyDescent="0.25">
      <c r="B544" s="41" t="s">
        <v>193</v>
      </c>
      <c r="C544" s="41" t="s">
        <v>194</v>
      </c>
      <c r="D544" s="58"/>
      <c r="E544" s="39"/>
      <c r="F544" s="39"/>
      <c r="G544" s="39"/>
      <c r="H544" s="39"/>
      <c r="I544" s="42">
        <f>SUM(H545:H545)</f>
        <v>0</v>
      </c>
      <c r="J544" s="43" t="str">
        <f>+J545</f>
        <v>ml</v>
      </c>
    </row>
    <row r="545" spans="2:10" s="1" customFormat="1" ht="13.2" x14ac:dyDescent="0.25">
      <c r="B545" s="55"/>
      <c r="C545" s="72"/>
      <c r="D545" s="39"/>
      <c r="E545" s="39"/>
      <c r="F545" s="39"/>
      <c r="G545" s="39"/>
      <c r="H545" s="39">
        <f t="shared" ref="H545" si="13">IF(AND(F545=0,G545=0),D545*E545,IF(AND(E545=0,G545=0),D545*F545,IF(AND(E545=0,F545=0),D545*G545,IF(AND(E545=0),D545*F545*G545,IF(AND(F545=0),D545*E545*G545,IF(AND(G545=0),D545*E545*F545,D545*E545*F545*G545))))))</f>
        <v>0</v>
      </c>
      <c r="I545" s="39"/>
      <c r="J545" s="40" t="str">
        <f t="shared" ref="J545" si="14">IF(AND(E545=0,F545&lt;&gt;0,G545&lt;&gt;0),"m2",IF(AND(F545=0,E545&lt;&gt;0,G545&lt;&gt;0),"m2",IF(AND(G545=0,E545&lt;&gt;0,F545&lt;&gt;0),"m2",IF(AND(F545=0,G545=0),"ml",IF(AND(E545=0,G545=0),"ml",IF(AND(E545=0,F545=0),"ml",IF(AND(E545&lt;&gt;0,F545&lt;&gt;0,G545&lt;&gt;0),"m3",0)))))))</f>
        <v>ml</v>
      </c>
    </row>
    <row r="546" spans="2:10" s="1" customFormat="1" ht="13.2" x14ac:dyDescent="0.25">
      <c r="B546" s="41" t="s">
        <v>197</v>
      </c>
      <c r="C546" s="41" t="s">
        <v>198</v>
      </c>
      <c r="D546" s="58"/>
      <c r="E546" s="39"/>
      <c r="F546" s="39"/>
      <c r="G546" s="39"/>
      <c r="H546" s="39"/>
      <c r="I546" s="42">
        <f>SUM(H547:H547)</f>
        <v>6</v>
      </c>
      <c r="J546" s="43" t="str">
        <f>+J547</f>
        <v>und</v>
      </c>
    </row>
    <row r="547" spans="2:10" s="1" customFormat="1" ht="13.2" x14ac:dyDescent="0.25">
      <c r="B547" s="55"/>
      <c r="C547" s="38" t="s">
        <v>372</v>
      </c>
      <c r="D547" s="39">
        <v>6</v>
      </c>
      <c r="E547" s="39"/>
      <c r="F547" s="39"/>
      <c r="G547" s="39"/>
      <c r="H547" s="39">
        <f>+D547</f>
        <v>6</v>
      </c>
      <c r="I547" s="39"/>
      <c r="J547" s="40" t="s">
        <v>30</v>
      </c>
    </row>
    <row r="548" spans="2:10" s="1" customFormat="1" ht="13.2" x14ac:dyDescent="0.25">
      <c r="B548" s="55"/>
      <c r="C548" s="38"/>
      <c r="D548" s="58"/>
      <c r="E548" s="39"/>
      <c r="F548" s="39"/>
      <c r="G548" s="39"/>
      <c r="H548" s="39"/>
      <c r="I548" s="39"/>
      <c r="J548" s="40"/>
    </row>
    <row r="549" spans="2:10" s="1" customFormat="1" ht="13.2" x14ac:dyDescent="0.25">
      <c r="B549" s="55" t="s">
        <v>201</v>
      </c>
      <c r="C549" s="56" t="s">
        <v>202</v>
      </c>
      <c r="D549" s="58"/>
      <c r="E549" s="39"/>
      <c r="F549" s="39"/>
      <c r="G549" s="39"/>
      <c r="H549" s="39"/>
      <c r="I549" s="39"/>
      <c r="J549" s="40"/>
    </row>
    <row r="550" spans="2:10" s="1" customFormat="1" ht="13.2" x14ac:dyDescent="0.25">
      <c r="B550" s="41" t="s">
        <v>207</v>
      </c>
      <c r="C550" s="41" t="s">
        <v>208</v>
      </c>
      <c r="D550" s="58"/>
      <c r="E550" s="39"/>
      <c r="F550" s="39"/>
      <c r="G550" s="39"/>
      <c r="H550" s="39"/>
      <c r="I550" s="42">
        <f>SUM(H551:H551)</f>
        <v>0</v>
      </c>
      <c r="J550" s="43" t="str">
        <f>+J551</f>
        <v>ml</v>
      </c>
    </row>
    <row r="551" spans="2:10" s="1" customFormat="1" ht="13.2" x14ac:dyDescent="0.25">
      <c r="B551" s="55"/>
      <c r="C551" s="38" t="s">
        <v>415</v>
      </c>
      <c r="D551" s="39"/>
      <c r="E551" s="39"/>
      <c r="F551" s="39"/>
      <c r="G551" s="39"/>
      <c r="H551" s="39">
        <f>IF(AND(F551=0,G551=0),D551*E551,IF(AND(E551=0,G551=0),D551*F551,IF(AND(E551=0,F551=0),D551*G551,IF(AND(E551=0),D551*F551*G551,IF(AND(F551=0),D551*E551*G551,IF(AND(G551=0),D551*E551*F551,D551*E551*F551*G551))))))</f>
        <v>0</v>
      </c>
      <c r="I551" s="39"/>
      <c r="J551" s="40" t="str">
        <f>IF(AND(E551=0,F551&lt;&gt;0,G551&lt;&gt;0),"m2",IF(AND(F551=0,E551&lt;&gt;0,G551&lt;&gt;0),"m2",IF(AND(G551=0,E551&lt;&gt;0,F551&lt;&gt;0),"m2",IF(AND(F551=0,G551=0),"ml",IF(AND(E551=0,G551=0),"ml",IF(AND(E551=0,F551=0),"ml",IF(AND(E551&lt;&gt;0,F551&lt;&gt;0,G551&lt;&gt;0),"m3",0)))))))</f>
        <v>ml</v>
      </c>
    </row>
    <row r="552" spans="2:10" s="1" customFormat="1" ht="13.2" x14ac:dyDescent="0.25">
      <c r="B552" s="41" t="s">
        <v>213</v>
      </c>
      <c r="C552" s="41" t="s">
        <v>214</v>
      </c>
      <c r="D552" s="58"/>
      <c r="E552" s="39"/>
      <c r="F552" s="39"/>
      <c r="G552" s="39"/>
      <c r="H552" s="39"/>
      <c r="I552" s="42">
        <f>SUM(H553:H553)</f>
        <v>1.7</v>
      </c>
      <c r="J552" s="43" t="str">
        <f>+J553</f>
        <v>ml</v>
      </c>
    </row>
    <row r="553" spans="2:10" s="1" customFormat="1" ht="13.2" x14ac:dyDescent="0.25">
      <c r="B553" s="55"/>
      <c r="C553" s="38" t="s">
        <v>416</v>
      </c>
      <c r="D553" s="39">
        <v>1</v>
      </c>
      <c r="E553" s="39">
        <v>1.7</v>
      </c>
      <c r="F553" s="39"/>
      <c r="G553" s="39"/>
      <c r="H553" s="39">
        <f>IF(AND(F553=0,G553=0),D553*E553,IF(AND(E553=0,G553=0),D553*F553,IF(AND(E553=0,F553=0),D553*G553,IF(AND(E553=0),D553*F553*G553,IF(AND(F553=0),D553*E553*G553,IF(AND(G553=0),D553*E553*F553,D553*E553*F553*G553))))))</f>
        <v>1.7</v>
      </c>
      <c r="I553" s="39"/>
      <c r="J553" s="40" t="str">
        <f>IF(AND(E553=0,F553&lt;&gt;0,G553&lt;&gt;0),"m2",IF(AND(F553=0,E553&lt;&gt;0,G553&lt;&gt;0),"m2",IF(AND(G553=0,E553&lt;&gt;0,F553&lt;&gt;0),"m2",IF(AND(F553=0,G553=0),"ml",IF(AND(E553=0,G553=0),"ml",IF(AND(E553=0,F553=0),"ml",IF(AND(E553&lt;&gt;0,F553&lt;&gt;0,G553&lt;&gt;0),"m3",0)))))))</f>
        <v>ml</v>
      </c>
    </row>
    <row r="554" spans="2:10" s="1" customFormat="1" ht="13.2" x14ac:dyDescent="0.25">
      <c r="B554" s="41" t="s">
        <v>223</v>
      </c>
      <c r="C554" s="41" t="s">
        <v>224</v>
      </c>
      <c r="D554" s="58"/>
      <c r="E554" s="39"/>
      <c r="F554" s="39"/>
      <c r="G554" s="39"/>
      <c r="H554" s="39"/>
      <c r="I554" s="42">
        <f>SUM(H555:H555)</f>
        <v>0</v>
      </c>
      <c r="J554" s="43" t="str">
        <f>+J555</f>
        <v>ml</v>
      </c>
    </row>
    <row r="555" spans="2:10" s="1" customFormat="1" ht="13.2" x14ac:dyDescent="0.25">
      <c r="B555" s="55"/>
      <c r="C555" s="38" t="s">
        <v>396</v>
      </c>
      <c r="D555" s="39"/>
      <c r="E555" s="39"/>
      <c r="F555" s="39"/>
      <c r="G555" s="39"/>
      <c r="H555" s="39">
        <f>IF(AND(F555=0,G555=0),D555*E555,IF(AND(E555=0,G555=0),D555*F555,IF(AND(E555=0,F555=0),D555*G555,IF(AND(E555=0),D555*F555*G555,IF(AND(F555=0),D555*E555*G555,IF(AND(G555=0),D555*E555*F555,D555*E555*F555*G555))))))</f>
        <v>0</v>
      </c>
      <c r="I555" s="39"/>
      <c r="J555" s="40" t="str">
        <f>IF(AND(E555=0,F555&lt;&gt;0,G555&lt;&gt;0),"m2",IF(AND(F555=0,E555&lt;&gt;0,G555&lt;&gt;0),"m2",IF(AND(G555=0,E555&lt;&gt;0,F555&lt;&gt;0),"m2",IF(AND(F555=0,G555=0),"ml",IF(AND(E555=0,G555=0),"ml",IF(AND(E555=0,F555=0),"ml",IF(AND(E555&lt;&gt;0,F555&lt;&gt;0,G555&lt;&gt;0),"m3",0)))))))</f>
        <v>ml</v>
      </c>
    </row>
    <row r="556" spans="2:10" s="1" customFormat="1" ht="13.2" x14ac:dyDescent="0.25">
      <c r="B556" s="24"/>
      <c r="D556" s="58"/>
      <c r="E556" s="39"/>
      <c r="F556" s="39"/>
      <c r="G556" s="39"/>
      <c r="H556" s="39"/>
      <c r="I556" s="39"/>
      <c r="J556" s="40"/>
    </row>
    <row r="557" spans="2:10" s="1" customFormat="1" ht="13.2" x14ac:dyDescent="0.25">
      <c r="B557" s="55" t="s">
        <v>233</v>
      </c>
      <c r="C557" s="56" t="s">
        <v>234</v>
      </c>
      <c r="D557" s="58"/>
      <c r="E557" s="39"/>
      <c r="F557" s="39"/>
      <c r="G557" s="39"/>
      <c r="H557" s="39"/>
      <c r="I557" s="39"/>
      <c r="J557" s="40"/>
    </row>
    <row r="558" spans="2:10" s="1" customFormat="1" ht="13.2" x14ac:dyDescent="0.25">
      <c r="B558" s="41" t="s">
        <v>237</v>
      </c>
      <c r="C558" s="41" t="s">
        <v>238</v>
      </c>
      <c r="D558" s="58"/>
      <c r="E558" s="39"/>
      <c r="F558" s="39"/>
      <c r="G558" s="39"/>
      <c r="H558" s="39"/>
      <c r="I558" s="42">
        <f>SUM(H559:H559)</f>
        <v>20</v>
      </c>
      <c r="J558" s="43">
        <f>+J559</f>
        <v>0</v>
      </c>
    </row>
    <row r="559" spans="2:10" s="1" customFormat="1" ht="13.2" x14ac:dyDescent="0.25">
      <c r="B559" s="41"/>
      <c r="C559" s="38" t="s">
        <v>414</v>
      </c>
      <c r="D559" s="58">
        <f>2*ROUNDUP(10/1,0)</f>
        <v>20</v>
      </c>
      <c r="E559" s="39"/>
      <c r="F559" s="39"/>
      <c r="G559" s="39"/>
      <c r="H559" s="39">
        <f>+D559</f>
        <v>20</v>
      </c>
      <c r="I559" s="42"/>
      <c r="J559" s="43"/>
    </row>
    <row r="560" spans="2:10" s="1" customFormat="1" ht="13.2" x14ac:dyDescent="0.25">
      <c r="B560" s="41" t="s">
        <v>241</v>
      </c>
      <c r="C560" s="41" t="s">
        <v>332</v>
      </c>
      <c r="D560" s="58"/>
      <c r="E560" s="39"/>
      <c r="F560" s="39"/>
      <c r="G560" s="39"/>
      <c r="H560" s="39"/>
      <c r="I560" s="42">
        <f>SUM(H561:H561)</f>
        <v>0</v>
      </c>
      <c r="J560" s="43" t="str">
        <f>+J561</f>
        <v>und</v>
      </c>
    </row>
    <row r="561" spans="2:10" s="1" customFormat="1" ht="13.2" x14ac:dyDescent="0.25">
      <c r="B561" s="41"/>
      <c r="C561" s="38"/>
      <c r="D561" s="39"/>
      <c r="E561" s="39"/>
      <c r="F561" s="39"/>
      <c r="G561" s="39"/>
      <c r="H561" s="39">
        <f>IF(AND(F561=0,G561=0),D561*E561,IF(AND(E561=0,G561=0),D561*F561,IF(AND(E561=0,F561=0),D561*G561,IF(AND(E561=0),D561*F561*G561,IF(AND(F561=0),D561*E561*G561,IF(AND(G561=0),D561*E561*F561,D561*E561*F561*G561))))))</f>
        <v>0</v>
      </c>
      <c r="I561" s="39"/>
      <c r="J561" s="40" t="s">
        <v>30</v>
      </c>
    </row>
    <row r="562" spans="2:10" s="1" customFormat="1" ht="13.2" x14ac:dyDescent="0.25">
      <c r="B562" s="94"/>
      <c r="C562" s="38"/>
      <c r="D562" s="58"/>
      <c r="E562" s="39"/>
      <c r="F562" s="39"/>
      <c r="G562" s="39"/>
      <c r="H562" s="39"/>
      <c r="I562" s="39"/>
      <c r="J562" s="40"/>
    </row>
    <row r="563" spans="2:10" s="1" customFormat="1" ht="13.2" x14ac:dyDescent="0.25">
      <c r="B563" s="94"/>
      <c r="C563" s="41"/>
      <c r="D563" s="58"/>
      <c r="E563" s="39"/>
      <c r="F563" s="39"/>
      <c r="G563" s="39"/>
      <c r="H563" s="39"/>
      <c r="I563" s="39"/>
      <c r="J563" s="40"/>
    </row>
    <row r="564" spans="2:10" s="1" customFormat="1" ht="13.2" x14ac:dyDescent="0.25">
      <c r="B564" s="94"/>
      <c r="C564" s="38"/>
      <c r="D564" s="58"/>
      <c r="E564" s="39"/>
      <c r="F564" s="39"/>
      <c r="G564" s="39"/>
      <c r="H564" s="39"/>
      <c r="I564" s="39"/>
      <c r="J564" s="40"/>
    </row>
    <row r="565" spans="2:10" s="1" customFormat="1" ht="13.2" x14ac:dyDescent="0.25">
      <c r="B565" s="94"/>
      <c r="C565" s="38"/>
      <c r="D565" s="58"/>
      <c r="E565" s="39"/>
      <c r="F565" s="39"/>
      <c r="G565" s="39"/>
      <c r="H565" s="39"/>
      <c r="I565" s="39"/>
      <c r="J565" s="40"/>
    </row>
    <row r="566" spans="2:10" s="1" customFormat="1" ht="13.2" x14ac:dyDescent="0.25">
      <c r="B566" s="94"/>
      <c r="C566" s="38"/>
      <c r="D566" s="58"/>
      <c r="E566" s="39"/>
      <c r="F566" s="39"/>
      <c r="G566" s="39"/>
      <c r="H566" s="39"/>
      <c r="I566" s="39"/>
      <c r="J566" s="40"/>
    </row>
    <row r="567" spans="2:10" s="1" customFormat="1" ht="13.2" x14ac:dyDescent="0.25">
      <c r="B567" s="44"/>
      <c r="C567" s="57"/>
      <c r="D567" s="58"/>
      <c r="E567" s="39"/>
      <c r="F567" s="39"/>
      <c r="G567" s="39"/>
      <c r="H567" s="39"/>
      <c r="I567" s="39"/>
      <c r="J567" s="40"/>
    </row>
    <row r="568" spans="2:10" s="1" customFormat="1" ht="13.2" x14ac:dyDescent="0.25">
      <c r="B568" s="44"/>
      <c r="C568" s="57"/>
      <c r="D568" s="58"/>
      <c r="E568" s="39"/>
      <c r="F568" s="39"/>
      <c r="G568" s="39"/>
      <c r="H568" s="39"/>
      <c r="I568" s="39"/>
      <c r="J568" s="40"/>
    </row>
    <row r="569" spans="2:10" s="1" customFormat="1" ht="13.2" x14ac:dyDescent="0.25">
      <c r="B569" s="44"/>
      <c r="C569" s="57"/>
      <c r="D569" s="58"/>
      <c r="E569" s="39"/>
      <c r="F569" s="39"/>
      <c r="G569" s="39"/>
      <c r="H569" s="39"/>
      <c r="I569" s="39"/>
      <c r="J569" s="40"/>
    </row>
    <row r="570" spans="2:10" s="1" customFormat="1" ht="13.2" x14ac:dyDescent="0.25">
      <c r="B570" s="44"/>
      <c r="C570" s="57"/>
      <c r="D570" s="58"/>
      <c r="E570" s="39"/>
      <c r="F570" s="39"/>
      <c r="G570" s="39"/>
      <c r="H570" s="39"/>
      <c r="I570" s="39"/>
      <c r="J570" s="40"/>
    </row>
    <row r="571" spans="2:10" s="1" customFormat="1" ht="13.2" x14ac:dyDescent="0.25">
      <c r="B571" s="44"/>
      <c r="C571" s="57"/>
      <c r="D571" s="58"/>
      <c r="E571" s="39"/>
      <c r="F571" s="39"/>
      <c r="G571" s="39"/>
      <c r="H571" s="39"/>
      <c r="I571" s="39"/>
      <c r="J571" s="40"/>
    </row>
    <row r="572" spans="2:10" s="1" customFormat="1" ht="13.2" x14ac:dyDescent="0.25">
      <c r="C572" s="76" t="s">
        <v>0</v>
      </c>
      <c r="D572" s="76"/>
      <c r="E572" s="76"/>
      <c r="F572" s="76"/>
      <c r="G572" s="76"/>
      <c r="H572" s="76"/>
    </row>
    <row r="573" spans="2:10" s="1" customFormat="1" ht="13.2" x14ac:dyDescent="0.25">
      <c r="C573" s="76" t="s">
        <v>1</v>
      </c>
      <c r="D573" s="76"/>
      <c r="E573" s="76"/>
      <c r="F573" s="76"/>
      <c r="G573" s="76"/>
      <c r="H573" s="76"/>
    </row>
    <row r="574" spans="2:10" s="1" customFormat="1" ht="13.2" x14ac:dyDescent="0.25">
      <c r="C574" s="76" t="s">
        <v>2</v>
      </c>
      <c r="D574" s="76"/>
      <c r="E574" s="76"/>
      <c r="F574" s="76"/>
      <c r="G574" s="76"/>
      <c r="H574" s="76"/>
    </row>
    <row r="575" spans="2:10" s="1" customFormat="1" ht="13.2" x14ac:dyDescent="0.25">
      <c r="C575" s="51" t="s">
        <v>3</v>
      </c>
      <c r="D575" s="51"/>
      <c r="E575" s="51"/>
      <c r="F575" s="51"/>
      <c r="G575" s="51"/>
      <c r="H575" s="51"/>
    </row>
    <row r="576" spans="2:10" s="1" customFormat="1" ht="28.5" customHeight="1" x14ac:dyDescent="0.25">
      <c r="C576" s="51"/>
      <c r="D576" s="51"/>
      <c r="E576" s="51"/>
      <c r="F576" s="51"/>
      <c r="G576" s="51"/>
      <c r="H576" s="51"/>
    </row>
    <row r="577" spans="2:10" s="1" customFormat="1" ht="15.6" x14ac:dyDescent="0.25">
      <c r="B577" s="77" t="s">
        <v>355</v>
      </c>
      <c r="C577" s="78"/>
      <c r="D577" s="78"/>
      <c r="E577" s="78"/>
      <c r="F577" s="78"/>
      <c r="G577" s="78"/>
      <c r="H577" s="78"/>
      <c r="I577" s="78"/>
      <c r="J577" s="79"/>
    </row>
    <row r="578" spans="2:10" s="1" customFormat="1" ht="21" x14ac:dyDescent="0.25">
      <c r="B578" s="80" t="s">
        <v>417</v>
      </c>
      <c r="C578" s="81"/>
      <c r="D578" s="81"/>
      <c r="E578" s="81"/>
      <c r="F578" s="81"/>
      <c r="G578" s="81"/>
      <c r="H578" s="81"/>
      <c r="I578" s="81"/>
      <c r="J578" s="82"/>
    </row>
    <row r="579" spans="2:10" s="1" customFormat="1" ht="13.8" thickBot="1" x14ac:dyDescent="0.3">
      <c r="B579" s="52"/>
      <c r="C579" s="52"/>
      <c r="D579" s="52"/>
      <c r="E579" s="52"/>
      <c r="F579" s="52"/>
      <c r="G579" s="52"/>
      <c r="H579" s="52"/>
      <c r="I579" s="52"/>
      <c r="J579" s="52"/>
    </row>
    <row r="580" spans="2:10" s="1" customFormat="1" ht="24.75" customHeight="1" x14ac:dyDescent="0.25">
      <c r="B580" s="137" t="s">
        <v>6</v>
      </c>
      <c r="C580" s="138"/>
      <c r="D580" s="138"/>
      <c r="E580" s="138"/>
      <c r="F580" s="138"/>
      <c r="G580" s="138"/>
      <c r="H580" s="138"/>
      <c r="I580" s="138"/>
      <c r="J580" s="139"/>
    </row>
    <row r="581" spans="2:10" s="1" customFormat="1" ht="13.2" x14ac:dyDescent="0.25">
      <c r="B581" s="2" t="s">
        <v>7</v>
      </c>
      <c r="C581" s="3" t="s">
        <v>8</v>
      </c>
      <c r="D581" s="3"/>
      <c r="E581" s="4"/>
      <c r="F581" s="5"/>
      <c r="G581" s="6" t="s">
        <v>9</v>
      </c>
      <c r="H581" s="140">
        <v>42879</v>
      </c>
      <c r="I581" s="140"/>
      <c r="J581" s="7"/>
    </row>
    <row r="582" spans="2:10" s="1" customFormat="1" ht="13.2" x14ac:dyDescent="0.25">
      <c r="B582" s="2" t="s">
        <v>10</v>
      </c>
      <c r="C582" s="3" t="s">
        <v>11</v>
      </c>
      <c r="F582" s="3"/>
      <c r="G582" s="8" t="s">
        <v>12</v>
      </c>
      <c r="H582" s="4" t="s">
        <v>11</v>
      </c>
      <c r="I582" s="9"/>
      <c r="J582" s="10"/>
    </row>
    <row r="583" spans="2:10" s="1" customFormat="1" ht="13.2" x14ac:dyDescent="0.25">
      <c r="B583" s="2" t="s">
        <v>13</v>
      </c>
      <c r="C583" s="3" t="s">
        <v>11</v>
      </c>
      <c r="F583" s="3"/>
      <c r="G583" s="8" t="s">
        <v>14</v>
      </c>
      <c r="H583" s="4" t="s">
        <v>15</v>
      </c>
      <c r="I583" s="9"/>
      <c r="J583" s="10"/>
    </row>
    <row r="584" spans="2:10" s="1" customFormat="1" ht="13.8" thickBot="1" x14ac:dyDescent="0.3">
      <c r="B584" s="11" t="s">
        <v>16</v>
      </c>
      <c r="C584" s="12" t="s">
        <v>17</v>
      </c>
      <c r="D584" s="13"/>
      <c r="E584" s="13"/>
      <c r="F584" s="12"/>
      <c r="G584" s="14" t="s">
        <v>18</v>
      </c>
      <c r="H584" s="15" t="s">
        <v>19</v>
      </c>
      <c r="I584" s="16"/>
      <c r="J584" s="17"/>
    </row>
    <row r="585" spans="2:10" s="1" customFormat="1" ht="13.2" x14ac:dyDescent="0.25">
      <c r="B585" s="52"/>
      <c r="C585" s="52"/>
      <c r="D585" s="52"/>
      <c r="E585" s="52"/>
      <c r="F585" s="52"/>
      <c r="G585" s="52"/>
      <c r="H585" s="52"/>
      <c r="I585" s="52"/>
      <c r="J585" s="52"/>
    </row>
    <row r="586" spans="2:10" s="1" customFormat="1" ht="13.2" x14ac:dyDescent="0.25">
      <c r="B586" s="20" t="s">
        <v>20</v>
      </c>
      <c r="C586" s="21" t="s">
        <v>21</v>
      </c>
      <c r="D586" s="21" t="s">
        <v>357</v>
      </c>
      <c r="E586" s="21" t="s">
        <v>358</v>
      </c>
      <c r="F586" s="21" t="s">
        <v>359</v>
      </c>
      <c r="G586" s="21" t="s">
        <v>360</v>
      </c>
      <c r="H586" s="21" t="s">
        <v>361</v>
      </c>
      <c r="I586" s="21" t="s">
        <v>22</v>
      </c>
      <c r="J586" s="21" t="s">
        <v>23</v>
      </c>
    </row>
    <row r="587" spans="2:10" s="1" customFormat="1" ht="13.2" x14ac:dyDescent="0.25">
      <c r="B587" s="53">
        <v>4.03</v>
      </c>
      <c r="C587" s="54" t="s">
        <v>182</v>
      </c>
      <c r="D587" s="58"/>
      <c r="E587" s="39"/>
      <c r="F587" s="39"/>
      <c r="G587" s="39"/>
      <c r="H587" s="39"/>
      <c r="I587" s="39"/>
      <c r="J587" s="40"/>
    </row>
    <row r="588" spans="2:10" s="1" customFormat="1" ht="13.2" x14ac:dyDescent="0.25">
      <c r="B588" s="55" t="s">
        <v>183</v>
      </c>
      <c r="C588" s="56" t="s">
        <v>184</v>
      </c>
      <c r="D588" s="58"/>
      <c r="E588" s="39"/>
      <c r="F588" s="39"/>
      <c r="G588" s="39"/>
      <c r="H588" s="39"/>
      <c r="I588" s="39"/>
      <c r="J588" s="40"/>
    </row>
    <row r="589" spans="2:10" s="1" customFormat="1" ht="13.2" x14ac:dyDescent="0.25">
      <c r="B589" s="41" t="s">
        <v>185</v>
      </c>
      <c r="C589" s="41" t="s">
        <v>331</v>
      </c>
      <c r="D589" s="58"/>
      <c r="E589" s="39"/>
      <c r="F589" s="39"/>
      <c r="G589" s="39"/>
      <c r="H589" s="39"/>
      <c r="I589" s="42">
        <f>SUM(H590:H590)</f>
        <v>6.4</v>
      </c>
      <c r="J589" s="43" t="str">
        <f>+J590</f>
        <v>ml</v>
      </c>
    </row>
    <row r="590" spans="2:10" s="1" customFormat="1" ht="13.2" x14ac:dyDescent="0.25">
      <c r="B590" s="41"/>
      <c r="C590" s="38" t="s">
        <v>418</v>
      </c>
      <c r="D590" s="58">
        <v>1</v>
      </c>
      <c r="E590" s="39">
        <v>6.4</v>
      </c>
      <c r="F590" s="39"/>
      <c r="G590" s="39"/>
      <c r="H590" s="39">
        <f>IF(AND(F590=0,G590=0),D590*E590,IF(AND(E590=0,G590=0),D590*F590,IF(AND(E590=0,F590=0),D590*G590,IF(AND(E590=0),D590*F590*G590,IF(AND(F590=0),D590*E590*G590,IF(AND(G590=0),D590*E590*F590,D590*E590*F590*G590))))))</f>
        <v>6.4</v>
      </c>
      <c r="I590" s="39"/>
      <c r="J590" s="40" t="str">
        <f>IF(AND(E590=0,F590&lt;&gt;0,G590&lt;&gt;0),"m2",IF(AND(F590=0,E590&lt;&gt;0,G590&lt;&gt;0),"m2",IF(AND(G590=0,E590&lt;&gt;0,F590&lt;&gt;0),"m2",IF(AND(F590=0,G590=0),"ml",IF(AND(E590=0,G590=0),"ml",IF(AND(E590=0,F590=0),"ml",IF(AND(E590&lt;&gt;0,F590&lt;&gt;0,G590&lt;&gt;0),"m3",0)))))))</f>
        <v>ml</v>
      </c>
    </row>
    <row r="591" spans="2:10" s="1" customFormat="1" ht="13.2" x14ac:dyDescent="0.25">
      <c r="B591" s="41"/>
      <c r="C591" s="38"/>
      <c r="D591" s="39"/>
      <c r="E591" s="39"/>
      <c r="F591" s="39"/>
      <c r="G591" s="39"/>
      <c r="H591" s="39"/>
      <c r="I591" s="39"/>
      <c r="J591" s="40" t="str">
        <f>IF(AND(E591=0,F591&lt;&gt;0,G591&lt;&gt;0),"m2",IF(AND(F591=0,E591&lt;&gt;0,G591&lt;&gt;0),"m2",IF(AND(G591=0,E591&lt;&gt;0,F591&lt;&gt;0),"m2",IF(AND(F591=0,G591=0),"ml",IF(AND(E591=0,G591=0),"ml",IF(AND(E591=0,F591=0),"ml",IF(AND(E591&lt;&gt;0,F591&lt;&gt;0,G591&lt;&gt;0),"m3",0)))))))</f>
        <v>ml</v>
      </c>
    </row>
    <row r="592" spans="2:10" s="1" customFormat="1" ht="13.2" x14ac:dyDescent="0.25">
      <c r="B592" s="41" t="s">
        <v>187</v>
      </c>
      <c r="C592" s="41" t="s">
        <v>188</v>
      </c>
      <c r="D592" s="58"/>
      <c r="E592" s="39"/>
      <c r="F592" s="39"/>
      <c r="G592" s="39"/>
      <c r="H592" s="39"/>
      <c r="I592" s="42">
        <f>SUM(H593:H594)</f>
        <v>110</v>
      </c>
      <c r="J592" s="43" t="str">
        <f>+J593</f>
        <v>ml</v>
      </c>
    </row>
    <row r="593" spans="2:10" s="1" customFormat="1" ht="13.2" x14ac:dyDescent="0.25">
      <c r="B593" s="55"/>
      <c r="C593" s="38" t="s">
        <v>362</v>
      </c>
      <c r="D593" s="39">
        <v>7</v>
      </c>
      <c r="E593" s="39">
        <v>11.6</v>
      </c>
      <c r="F593" s="39"/>
      <c r="G593" s="39"/>
      <c r="H593" s="39">
        <f>IF(AND(F593=0,G593=0),D593*E593,IF(AND(E593=0,G593=0),D593*F593,IF(AND(E593=0,F593=0),D593*G593,IF(AND(E593=0),D593*F593*G593,IF(AND(F593=0),D593*E593*G593,IF(AND(G593=0),D593*E593*F593,D593*E593*F593*G593))))))</f>
        <v>81.2</v>
      </c>
      <c r="I593" s="39"/>
      <c r="J593" s="40" t="str">
        <f>IF(AND(E593=0,F593&lt;&gt;0,G593&lt;&gt;0),"m2",IF(AND(F593=0,E593&lt;&gt;0,G593&lt;&gt;0),"m2",IF(AND(G593=0,E593&lt;&gt;0,F593&lt;&gt;0),"m2",IF(AND(F593=0,G593=0),"ml",IF(AND(E593=0,G593=0),"ml",IF(AND(E593=0,F593=0),"ml",IF(AND(E593&lt;&gt;0,F593&lt;&gt;0,G593&lt;&gt;0),"m3",0)))))))</f>
        <v>ml</v>
      </c>
    </row>
    <row r="594" spans="2:10" s="1" customFormat="1" ht="13.2" x14ac:dyDescent="0.25">
      <c r="B594" s="55"/>
      <c r="C594" s="38" t="s">
        <v>363</v>
      </c>
      <c r="D594" s="39">
        <v>1</v>
      </c>
      <c r="E594" s="39">
        <v>28.8</v>
      </c>
      <c r="F594" s="39"/>
      <c r="G594" s="39"/>
      <c r="H594" s="39">
        <f>IF(AND(F594=0,G594=0),D594*E594,IF(AND(E594=0,G594=0),D594*F594,IF(AND(E594=0,F594=0),D594*G594,IF(AND(E594=0),D594*F594*G594,IF(AND(F594=0),D594*E594*G594,IF(AND(G594=0),D594*E594*F594,D594*E594*F594*G594))))))</f>
        <v>28.8</v>
      </c>
      <c r="I594" s="39"/>
      <c r="J594" s="40" t="str">
        <f>IF(AND(E594=0,F594&lt;&gt;0,G594&lt;&gt;0),"m2",IF(AND(F594=0,E594&lt;&gt;0,G594&lt;&gt;0),"m2",IF(AND(G594=0,E594&lt;&gt;0,F594&lt;&gt;0),"m2",IF(AND(F594=0,G594=0),"ml",IF(AND(E594=0,G594=0),"ml",IF(AND(E594=0,F594=0),"ml",IF(AND(E594&lt;&gt;0,F594&lt;&gt;0,G594&lt;&gt;0),"m3",0)))))))</f>
        <v>ml</v>
      </c>
    </row>
    <row r="595" spans="2:10" s="1" customFormat="1" ht="13.2" x14ac:dyDescent="0.25">
      <c r="B595" s="41" t="s">
        <v>189</v>
      </c>
      <c r="C595" s="41" t="s">
        <v>190</v>
      </c>
      <c r="D595" s="58"/>
      <c r="E595" s="39"/>
      <c r="F595" s="39"/>
      <c r="G595" s="39"/>
      <c r="H595" s="39"/>
      <c r="I595" s="42">
        <f>SUM(H596:H596)</f>
        <v>0</v>
      </c>
      <c r="J595" s="43" t="str">
        <f>+J596</f>
        <v>ml</v>
      </c>
    </row>
    <row r="596" spans="2:10" s="1" customFormat="1" ht="13.2" x14ac:dyDescent="0.25">
      <c r="B596" s="55"/>
      <c r="C596" s="38" t="s">
        <v>362</v>
      </c>
      <c r="D596" s="39"/>
      <c r="E596" s="39"/>
      <c r="F596" s="39"/>
      <c r="G596" s="39"/>
      <c r="H596" s="39">
        <f>IF(AND(F596=0,G596=0),D596*E596,IF(AND(E596=0,G596=0),D596*F596,IF(AND(E596=0,F596=0),D596*G596,IF(AND(E596=0),D596*F596*G596,IF(AND(F596=0),D596*E596*G596,IF(AND(G596=0),D596*E596*F596,D596*E596*F596*G596))))))</f>
        <v>0</v>
      </c>
      <c r="I596" s="39"/>
      <c r="J596" s="40" t="str">
        <f>IF(AND(E596=0,F596&lt;&gt;0,G596&lt;&gt;0),"m2",IF(AND(F596=0,E596&lt;&gt;0,G596&lt;&gt;0),"m2",IF(AND(G596=0,E596&lt;&gt;0,F596&lt;&gt;0),"m2",IF(AND(F596=0,G596=0),"ml",IF(AND(E596=0,G596=0),"ml",IF(AND(E596=0,F596=0),"ml",IF(AND(E596&lt;&gt;0,F596&lt;&gt;0,G596&lt;&gt;0),"m3",0)))))))</f>
        <v>ml</v>
      </c>
    </row>
    <row r="597" spans="2:10" s="1" customFormat="1" ht="13.2" x14ac:dyDescent="0.25">
      <c r="B597" s="55"/>
      <c r="C597" s="38" t="s">
        <v>363</v>
      </c>
      <c r="D597" s="39"/>
      <c r="E597" s="39"/>
      <c r="F597" s="39"/>
      <c r="G597" s="39"/>
      <c r="H597" s="39">
        <f>IF(AND(F597=0,G597=0),D597*E597,IF(AND(E597=0,G597=0),D597*F597,IF(AND(E597=0,F597=0),D597*G597,IF(AND(E597=0),D597*F597*G597,IF(AND(F597=0),D597*E597*G597,IF(AND(G597=0),D597*E597*F597,D597*E597*F597*G597))))))</f>
        <v>0</v>
      </c>
      <c r="I597" s="39"/>
      <c r="J597" s="40" t="str">
        <f>IF(AND(E597=0,F597&lt;&gt;0,G597&lt;&gt;0),"m2",IF(AND(F597=0,E597&lt;&gt;0,G597&lt;&gt;0),"m2",IF(AND(G597=0,E597&lt;&gt;0,F597&lt;&gt;0),"m2",IF(AND(F597=0,G597=0),"ml",IF(AND(E597=0,G597=0),"ml",IF(AND(E597=0,F597=0),"ml",IF(AND(E597&lt;&gt;0,F597&lt;&gt;0,G597&lt;&gt;0),"m3",0)))))))</f>
        <v>ml</v>
      </c>
    </row>
    <row r="598" spans="2:10" s="1" customFormat="1" ht="13.2" x14ac:dyDescent="0.25">
      <c r="B598" s="41" t="s">
        <v>193</v>
      </c>
      <c r="C598" s="41" t="s">
        <v>194</v>
      </c>
      <c r="D598" s="58"/>
      <c r="E598" s="39"/>
      <c r="F598" s="39"/>
      <c r="G598" s="39"/>
      <c r="H598" s="39"/>
      <c r="I598" s="42">
        <f>+SUM(H599:H600)</f>
        <v>12.55</v>
      </c>
      <c r="J598" s="43" t="s">
        <v>102</v>
      </c>
    </row>
    <row r="599" spans="2:10" s="1" customFormat="1" ht="13.2" x14ac:dyDescent="0.25">
      <c r="B599" s="55"/>
      <c r="C599" s="38" t="s">
        <v>370</v>
      </c>
      <c r="D599" s="58">
        <v>1</v>
      </c>
      <c r="E599" s="74">
        <v>10.55</v>
      </c>
      <c r="F599" s="39"/>
      <c r="G599" s="39"/>
      <c r="H599" s="39">
        <f>IF(AND(F599=0,G599=0),D599*E599,IF(AND(E599=0,G599=0),D599*F599,IF(AND(E599=0,F599=0),D599*G599,IF(AND(E599=0),D599*F599*G599,IF(AND(F599=0),D599*E599*G599,IF(AND(G599=0),D599*E599*F599,D599*E599*F599*G599))))))</f>
        <v>10.55</v>
      </c>
      <c r="I599" s="39"/>
      <c r="J599" s="40" t="s">
        <v>102</v>
      </c>
    </row>
    <row r="600" spans="2:10" s="1" customFormat="1" ht="13.2" x14ac:dyDescent="0.25">
      <c r="B600" s="55"/>
      <c r="C600" s="38" t="s">
        <v>419</v>
      </c>
      <c r="D600" s="58">
        <v>1</v>
      </c>
      <c r="E600" s="39">
        <v>2</v>
      </c>
      <c r="F600" s="39"/>
      <c r="G600" s="39"/>
      <c r="H600" s="39">
        <f>IF(AND(F600=0,G600=0),D600*E600,IF(AND(E600=0,G600=0),D600*F600,IF(AND(E600=0,F600=0),D600*G600,IF(AND(E600=0),D600*F600*G600,IF(AND(F600=0),D600*E600*G600,IF(AND(G600=0),D600*E600*F600,D600*E600*F600*G600))))))</f>
        <v>2</v>
      </c>
      <c r="I600" s="39"/>
      <c r="J600" s="40"/>
    </row>
    <row r="601" spans="2:10" s="1" customFormat="1" ht="13.2" x14ac:dyDescent="0.25">
      <c r="B601" s="55"/>
      <c r="C601" s="38"/>
      <c r="D601" s="58"/>
      <c r="E601" s="39"/>
      <c r="F601" s="39"/>
      <c r="G601" s="39"/>
      <c r="H601" s="39"/>
      <c r="I601" s="39"/>
      <c r="J601" s="40"/>
    </row>
    <row r="602" spans="2:10" s="1" customFormat="1" ht="13.2" x14ac:dyDescent="0.25">
      <c r="B602" s="41" t="s">
        <v>197</v>
      </c>
      <c r="C602" s="41" t="s">
        <v>198</v>
      </c>
      <c r="D602" s="58"/>
      <c r="E602" s="39"/>
      <c r="F602" s="39"/>
      <c r="G602" s="39"/>
      <c r="H602" s="39"/>
      <c r="I602" s="42">
        <f>SUM(H603:H603)</f>
        <v>0</v>
      </c>
      <c r="J602" s="43" t="str">
        <f>+J603</f>
        <v>und</v>
      </c>
    </row>
    <row r="603" spans="2:10" s="1" customFormat="1" ht="13.2" x14ac:dyDescent="0.25">
      <c r="B603" s="55"/>
      <c r="C603" s="38" t="s">
        <v>372</v>
      </c>
      <c r="D603" s="39"/>
      <c r="E603" s="39"/>
      <c r="F603" s="39"/>
      <c r="G603" s="39"/>
      <c r="H603" s="39">
        <f>+D603</f>
        <v>0</v>
      </c>
      <c r="I603" s="39"/>
      <c r="J603" s="40" t="s">
        <v>30</v>
      </c>
    </row>
    <row r="604" spans="2:10" s="1" customFormat="1" ht="13.2" x14ac:dyDescent="0.25">
      <c r="B604" s="55" t="s">
        <v>201</v>
      </c>
      <c r="C604" s="56" t="s">
        <v>202</v>
      </c>
      <c r="D604" s="58"/>
      <c r="E604" s="39"/>
      <c r="F604" s="39"/>
      <c r="G604" s="39"/>
      <c r="H604" s="39"/>
      <c r="I604" s="39"/>
      <c r="J604" s="40"/>
    </row>
    <row r="605" spans="2:10" s="1" customFormat="1" ht="13.2" x14ac:dyDescent="0.25">
      <c r="B605" s="41" t="s">
        <v>207</v>
      </c>
      <c r="C605" s="41" t="s">
        <v>208</v>
      </c>
      <c r="D605" s="58"/>
      <c r="E605" s="39"/>
      <c r="F605" s="39"/>
      <c r="G605" s="39"/>
      <c r="H605" s="39"/>
      <c r="I605" s="42">
        <f>SUM(H606:H606)</f>
        <v>0</v>
      </c>
      <c r="J605" s="43" t="str">
        <f>+J606</f>
        <v>ml</v>
      </c>
    </row>
    <row r="606" spans="2:10" s="1" customFormat="1" ht="13.2" x14ac:dyDescent="0.25">
      <c r="B606" s="55"/>
      <c r="C606" s="38" t="s">
        <v>415</v>
      </c>
      <c r="D606" s="39"/>
      <c r="E606" s="39"/>
      <c r="F606" s="39"/>
      <c r="G606" s="39"/>
      <c r="H606" s="39">
        <f>IF(AND(F606=0,G606=0),D606*E606,IF(AND(E606=0,G606=0),D606*F606,IF(AND(E606=0,F606=0),D606*G606,IF(AND(E606=0),D606*F606*G606,IF(AND(F606=0),D606*E606*G606,IF(AND(G606=0),D606*E606*F606,D606*E606*F606*G606))))))</f>
        <v>0</v>
      </c>
      <c r="I606" s="39"/>
      <c r="J606" s="40" t="str">
        <f>IF(AND(E606=0,F606&lt;&gt;0,G606&lt;&gt;0),"m2",IF(AND(F606=0,E606&lt;&gt;0,G606&lt;&gt;0),"m2",IF(AND(G606=0,E606&lt;&gt;0,F606&lt;&gt;0),"m2",IF(AND(F606=0,G606=0),"ml",IF(AND(E606=0,G606=0),"ml",IF(AND(E606=0,F606=0),"ml",IF(AND(E606&lt;&gt;0,F606&lt;&gt;0,G606&lt;&gt;0),"m3",0)))))))</f>
        <v>ml</v>
      </c>
    </row>
    <row r="607" spans="2:10" s="1" customFormat="1" ht="13.2" x14ac:dyDescent="0.25">
      <c r="B607" s="41" t="s">
        <v>213</v>
      </c>
      <c r="C607" s="41" t="s">
        <v>214</v>
      </c>
      <c r="D607" s="58"/>
      <c r="E607" s="39"/>
      <c r="F607" s="39"/>
      <c r="G607" s="39"/>
      <c r="H607" s="39"/>
      <c r="I607" s="42">
        <f>SUM(H608:H609)</f>
        <v>0</v>
      </c>
      <c r="J607" s="43" t="e">
        <f>+#REF!</f>
        <v>#REF!</v>
      </c>
    </row>
    <row r="608" spans="2:10" s="1" customFormat="1" ht="13.2" x14ac:dyDescent="0.25">
      <c r="B608" s="55"/>
      <c r="C608" s="38"/>
      <c r="D608" s="39"/>
      <c r="E608" s="39"/>
      <c r="F608" s="39"/>
      <c r="G608" s="39"/>
      <c r="H608" s="39">
        <f>IF(AND(F608=0,G608=0),D608*E608,IF(AND(E608=0,G608=0),D608*F608,IF(AND(E608=0,F608=0),D608*G608,IF(AND(E608=0),D608*F608*G608,IF(AND(F608=0),D608*E608*G608,IF(AND(G608=0),D608*E608*F608,D608*E608*F608*G608))))))</f>
        <v>0</v>
      </c>
      <c r="I608" s="39"/>
      <c r="J608" s="40" t="str">
        <f>IF(AND(E608=0,F608&lt;&gt;0,G608&lt;&gt;0),"m2",IF(AND(F608=0,E608&lt;&gt;0,G608&lt;&gt;0),"m2",IF(AND(G608=0,E608&lt;&gt;0,F608&lt;&gt;0),"m2",IF(AND(F608=0,G608=0),"ml",IF(AND(E608=0,G608=0),"ml",IF(AND(E608=0,F608=0),"ml",IF(AND(E608&lt;&gt;0,F608&lt;&gt;0,G608&lt;&gt;0),"m3",0)))))))</f>
        <v>ml</v>
      </c>
    </row>
    <row r="609" spans="2:10" s="1" customFormat="1" ht="13.2" x14ac:dyDescent="0.25">
      <c r="B609" s="55"/>
      <c r="C609" s="38"/>
      <c r="D609" s="58"/>
      <c r="E609" s="73"/>
      <c r="F609" s="39"/>
      <c r="G609" s="39"/>
      <c r="H609" s="39"/>
      <c r="I609" s="39"/>
      <c r="J609" s="40"/>
    </row>
    <row r="610" spans="2:10" s="1" customFormat="1" ht="13.2" x14ac:dyDescent="0.25">
      <c r="B610" s="41" t="s">
        <v>223</v>
      </c>
      <c r="C610" s="41" t="s">
        <v>224</v>
      </c>
      <c r="D610" s="58"/>
      <c r="E610" s="39"/>
      <c r="F610" s="39"/>
      <c r="G610" s="39"/>
      <c r="H610" s="39"/>
      <c r="I610" s="42">
        <f>SUM(H611:H611)</f>
        <v>0</v>
      </c>
      <c r="J610" s="43" t="str">
        <f>+J611</f>
        <v>ml</v>
      </c>
    </row>
    <row r="611" spans="2:10" s="1" customFormat="1" ht="13.2" x14ac:dyDescent="0.25">
      <c r="B611" s="55"/>
      <c r="C611" s="38" t="s">
        <v>396</v>
      </c>
      <c r="D611" s="39"/>
      <c r="E611" s="39"/>
      <c r="F611" s="39"/>
      <c r="G611" s="39"/>
      <c r="H611" s="39">
        <f>IF(AND(F611=0,G611=0),D611*E611,IF(AND(E611=0,G611=0),D611*F611,IF(AND(E611=0,F611=0),D611*G611,IF(AND(E611=0),D611*F611*G611,IF(AND(F611=0),D611*E611*G611,IF(AND(G611=0),D611*E611*F611,D611*E611*F611*G611))))))</f>
        <v>0</v>
      </c>
      <c r="I611" s="39"/>
      <c r="J611" s="40" t="str">
        <f>IF(AND(E611=0,F611&lt;&gt;0,G611&lt;&gt;0),"m2",IF(AND(F611=0,E611&lt;&gt;0,G611&lt;&gt;0),"m2",IF(AND(G611=0,E611&lt;&gt;0,F611&lt;&gt;0),"m2",IF(AND(F611=0,G611=0),"ml",IF(AND(E611=0,G611=0),"ml",IF(AND(E611=0,F611=0),"ml",IF(AND(E611&lt;&gt;0,F611&lt;&gt;0,G611&lt;&gt;0),"m3",0)))))))</f>
        <v>ml</v>
      </c>
    </row>
    <row r="612" spans="2:10" s="1" customFormat="1" ht="13.2" x14ac:dyDescent="0.25">
      <c r="B612" s="55"/>
      <c r="C612" s="38"/>
      <c r="D612" s="58"/>
      <c r="E612" s="39"/>
      <c r="F612" s="39"/>
      <c r="G612" s="39"/>
      <c r="H612" s="39"/>
      <c r="I612" s="39"/>
      <c r="J612" s="40"/>
    </row>
    <row r="613" spans="2:10" s="1" customFormat="1" ht="13.2" x14ac:dyDescent="0.25">
      <c r="B613" s="55" t="s">
        <v>233</v>
      </c>
      <c r="C613" s="56" t="s">
        <v>234</v>
      </c>
      <c r="D613" s="58"/>
      <c r="E613" s="39"/>
      <c r="F613" s="39"/>
      <c r="G613" s="39"/>
      <c r="H613" s="39"/>
      <c r="I613" s="39"/>
      <c r="J613" s="40"/>
    </row>
    <row r="614" spans="2:10" s="1" customFormat="1" ht="13.2" x14ac:dyDescent="0.25">
      <c r="B614" s="41" t="s">
        <v>237</v>
      </c>
      <c r="C614" s="41" t="s">
        <v>238</v>
      </c>
      <c r="D614" s="58"/>
      <c r="E614" s="39"/>
      <c r="F614" s="39"/>
      <c r="G614" s="39"/>
      <c r="H614" s="39"/>
      <c r="I614" s="42">
        <f>SUM(H615)</f>
        <v>11</v>
      </c>
      <c r="J614" s="43" t="str">
        <f>+J615</f>
        <v>und</v>
      </c>
    </row>
    <row r="615" spans="2:10" s="1" customFormat="1" ht="13.2" x14ac:dyDescent="0.25">
      <c r="B615" s="44"/>
      <c r="C615" s="38" t="s">
        <v>418</v>
      </c>
      <c r="D615" s="58">
        <f>1*ROUNDUP(10.55/1,0)</f>
        <v>11</v>
      </c>
      <c r="E615" s="39"/>
      <c r="F615" s="39"/>
      <c r="G615" s="39"/>
      <c r="H615" s="39">
        <f>+D615</f>
        <v>11</v>
      </c>
      <c r="I615" s="39"/>
      <c r="J615" s="40" t="s">
        <v>30</v>
      </c>
    </row>
    <row r="616" spans="2:10" s="1" customFormat="1" ht="13.2" x14ac:dyDescent="0.25">
      <c r="B616" s="44"/>
      <c r="C616" s="38"/>
      <c r="D616" s="39"/>
      <c r="E616" s="39"/>
      <c r="F616" s="39"/>
      <c r="G616" s="39"/>
      <c r="H616" s="39"/>
      <c r="I616" s="39"/>
      <c r="J616" s="40" t="s">
        <v>30</v>
      </c>
    </row>
    <row r="617" spans="2:10" s="1" customFormat="1" ht="13.2" x14ac:dyDescent="0.25">
      <c r="B617" s="41" t="s">
        <v>241</v>
      </c>
      <c r="C617" s="41" t="s">
        <v>332</v>
      </c>
      <c r="D617" s="58"/>
      <c r="E617" s="39"/>
      <c r="F617" s="39"/>
      <c r="G617" s="39"/>
      <c r="H617" s="39"/>
      <c r="I617" s="42">
        <f>SUM(H618:H618)</f>
        <v>4</v>
      </c>
      <c r="J617" s="43" t="str">
        <f>+J618</f>
        <v>und</v>
      </c>
    </row>
    <row r="618" spans="2:10" s="1" customFormat="1" ht="13.2" x14ac:dyDescent="0.25">
      <c r="B618" s="41"/>
      <c r="C618" s="38" t="s">
        <v>418</v>
      </c>
      <c r="D618" s="58">
        <v>1</v>
      </c>
      <c r="E618" s="39">
        <v>4</v>
      </c>
      <c r="F618" s="39"/>
      <c r="G618" s="39"/>
      <c r="H618" s="39">
        <f>IF(AND(F618=0,G618=0),D618*E618,IF(AND(E618=0,G618=0),D618*F618,IF(AND(E618=0,F618=0),D618*G618,IF(AND(E618=0),D618*F618*G618,IF(AND(F618=0),D618*E618*G618,IF(AND(G618=0),D618*E618*F618,D618*E618*F618*G618))))))</f>
        <v>4</v>
      </c>
      <c r="I618" s="39"/>
      <c r="J618" s="40" t="s">
        <v>30</v>
      </c>
    </row>
    <row r="619" spans="2:10" s="1" customFormat="1" ht="13.2" x14ac:dyDescent="0.25">
      <c r="B619" s="44"/>
      <c r="C619" s="57"/>
      <c r="D619" s="58"/>
      <c r="E619" s="39"/>
      <c r="F619" s="39"/>
      <c r="G619" s="39"/>
      <c r="H619" s="39"/>
      <c r="I619" s="39"/>
      <c r="J619" s="40"/>
    </row>
    <row r="620" spans="2:10" s="1" customFormat="1" ht="13.2" x14ac:dyDescent="0.25">
      <c r="B620" s="44"/>
      <c r="C620" s="57"/>
      <c r="D620" s="58"/>
      <c r="E620" s="39"/>
      <c r="F620" s="39"/>
      <c r="G620" s="39"/>
      <c r="H620" s="39"/>
      <c r="I620" s="39"/>
      <c r="J620" s="40"/>
    </row>
    <row r="621" spans="2:10" s="1" customFormat="1" ht="13.2" x14ac:dyDescent="0.25">
      <c r="B621" s="44"/>
      <c r="C621" s="57"/>
      <c r="D621" s="58"/>
      <c r="E621" s="39"/>
      <c r="F621" s="39"/>
      <c r="G621" s="39"/>
      <c r="H621" s="39"/>
      <c r="I621" s="39"/>
      <c r="J621" s="40"/>
    </row>
    <row r="622" spans="2:10" s="1" customFormat="1" ht="13.2" x14ac:dyDescent="0.25">
      <c r="B622" s="44"/>
      <c r="C622" s="57"/>
      <c r="D622" s="58"/>
      <c r="E622" s="39"/>
      <c r="F622" s="39"/>
      <c r="G622" s="39"/>
      <c r="H622" s="39"/>
      <c r="I622" s="39"/>
      <c r="J622" s="40"/>
    </row>
    <row r="623" spans="2:10" s="1" customFormat="1" ht="13.2" x14ac:dyDescent="0.25">
      <c r="B623" s="44"/>
      <c r="C623" s="57"/>
      <c r="D623" s="58"/>
      <c r="E623" s="39"/>
      <c r="F623" s="39"/>
      <c r="G623" s="39"/>
      <c r="H623" s="39"/>
      <c r="I623" s="39"/>
      <c r="J623" s="40"/>
    </row>
    <row r="624" spans="2:10" s="1" customFormat="1" ht="13.2" x14ac:dyDescent="0.25">
      <c r="B624" s="44"/>
      <c r="C624" s="57"/>
      <c r="D624" s="58"/>
      <c r="E624" s="39"/>
      <c r="F624" s="39"/>
      <c r="G624" s="39"/>
      <c r="H624" s="39"/>
      <c r="I624" s="39"/>
      <c r="J624" s="40"/>
    </row>
    <row r="625" spans="2:10" s="1" customFormat="1" ht="13.2" x14ac:dyDescent="0.25">
      <c r="B625" s="44"/>
      <c r="C625" s="57"/>
      <c r="D625" s="58"/>
      <c r="E625" s="39"/>
      <c r="F625" s="39"/>
      <c r="G625" s="39"/>
      <c r="H625" s="39"/>
      <c r="I625" s="39"/>
      <c r="J625" s="40"/>
    </row>
    <row r="626" spans="2:10" s="1" customFormat="1" ht="13.2" x14ac:dyDescent="0.25">
      <c r="B626" s="44"/>
      <c r="C626" s="57"/>
      <c r="D626" s="58"/>
      <c r="E626" s="39"/>
      <c r="F626" s="39"/>
      <c r="G626" s="39"/>
      <c r="H626" s="39"/>
      <c r="I626" s="39"/>
      <c r="J626" s="40"/>
    </row>
    <row r="627" spans="2:10" s="1" customFormat="1" ht="13.2" x14ac:dyDescent="0.25">
      <c r="B627" s="44"/>
      <c r="C627" s="57"/>
      <c r="D627" s="58"/>
      <c r="E627" s="39"/>
      <c r="F627" s="39"/>
      <c r="G627" s="39"/>
      <c r="H627" s="39"/>
      <c r="I627" s="39"/>
      <c r="J627" s="40"/>
    </row>
    <row r="628" spans="2:10" s="1" customFormat="1" ht="13.2" x14ac:dyDescent="0.25">
      <c r="B628" s="44"/>
      <c r="C628" s="57"/>
      <c r="D628" s="58"/>
      <c r="E628" s="39"/>
      <c r="F628" s="39"/>
      <c r="G628" s="39"/>
      <c r="H628" s="39"/>
      <c r="I628" s="39"/>
      <c r="J628" s="40"/>
    </row>
    <row r="629" spans="2:10" s="1" customFormat="1" ht="13.2" x14ac:dyDescent="0.25">
      <c r="B629" s="44"/>
      <c r="C629" s="57"/>
      <c r="D629" s="58"/>
      <c r="E629" s="39"/>
      <c r="F629" s="39"/>
      <c r="G629" s="39"/>
      <c r="H629" s="39"/>
      <c r="I629" s="39"/>
      <c r="J629" s="40"/>
    </row>
    <row r="630" spans="2:10" s="1" customFormat="1" ht="13.2" x14ac:dyDescent="0.25">
      <c r="C630" s="76" t="s">
        <v>0</v>
      </c>
      <c r="D630" s="76"/>
      <c r="E630" s="76"/>
      <c r="F630" s="76"/>
      <c r="G630" s="76"/>
      <c r="H630" s="76"/>
    </row>
    <row r="631" spans="2:10" s="1" customFormat="1" ht="13.2" x14ac:dyDescent="0.25">
      <c r="C631" s="76" t="s">
        <v>1</v>
      </c>
      <c r="D631" s="76"/>
      <c r="E631" s="76"/>
      <c r="F631" s="76"/>
      <c r="G631" s="76"/>
      <c r="H631" s="76"/>
    </row>
    <row r="632" spans="2:10" s="1" customFormat="1" ht="13.2" x14ac:dyDescent="0.25">
      <c r="C632" s="76" t="s">
        <v>2</v>
      </c>
      <c r="D632" s="76"/>
      <c r="E632" s="76"/>
      <c r="F632" s="76"/>
      <c r="G632" s="76"/>
      <c r="H632" s="76"/>
    </row>
    <row r="633" spans="2:10" s="1" customFormat="1" ht="13.2" x14ac:dyDescent="0.25">
      <c r="C633" s="51" t="s">
        <v>3</v>
      </c>
      <c r="D633" s="51"/>
      <c r="E633" s="51"/>
      <c r="F633" s="51"/>
      <c r="G633" s="51"/>
      <c r="H633" s="51"/>
    </row>
    <row r="634" spans="2:10" s="1" customFormat="1" ht="12.75" customHeight="1" x14ac:dyDescent="0.25">
      <c r="C634" s="51"/>
      <c r="D634" s="51"/>
      <c r="E634" s="51"/>
      <c r="F634" s="51"/>
      <c r="G634" s="51"/>
      <c r="H634" s="51"/>
    </row>
    <row r="635" spans="2:10" s="1" customFormat="1" ht="15.6" x14ac:dyDescent="0.25">
      <c r="B635" s="77" t="s">
        <v>355</v>
      </c>
      <c r="C635" s="78"/>
      <c r="D635" s="78"/>
      <c r="E635" s="78"/>
      <c r="F635" s="78"/>
      <c r="G635" s="78"/>
      <c r="H635" s="78"/>
      <c r="I635" s="78"/>
      <c r="J635" s="79"/>
    </row>
    <row r="636" spans="2:10" s="1" customFormat="1" ht="21" x14ac:dyDescent="0.25">
      <c r="B636" s="80" t="s">
        <v>420</v>
      </c>
      <c r="C636" s="81"/>
      <c r="D636" s="81"/>
      <c r="E636" s="81"/>
      <c r="F636" s="81"/>
      <c r="G636" s="81"/>
      <c r="H636" s="81"/>
      <c r="I636" s="81"/>
      <c r="J636" s="82"/>
    </row>
    <row r="637" spans="2:10" s="1" customFormat="1" ht="13.8" thickBot="1" x14ac:dyDescent="0.3">
      <c r="B637" s="52"/>
      <c r="C637" s="52"/>
      <c r="D637" s="52"/>
      <c r="E637" s="52"/>
      <c r="F637" s="52"/>
      <c r="G637" s="52"/>
      <c r="H637" s="52"/>
      <c r="I637" s="52"/>
      <c r="J637" s="52"/>
    </row>
    <row r="638" spans="2:10" s="1" customFormat="1" ht="24.75" customHeight="1" x14ac:dyDescent="0.25">
      <c r="B638" s="137" t="s">
        <v>6</v>
      </c>
      <c r="C638" s="138"/>
      <c r="D638" s="138"/>
      <c r="E638" s="138"/>
      <c r="F638" s="138"/>
      <c r="G638" s="138"/>
      <c r="H638" s="138"/>
      <c r="I638" s="138"/>
      <c r="J638" s="139"/>
    </row>
    <row r="639" spans="2:10" s="1" customFormat="1" ht="13.2" x14ac:dyDescent="0.25">
      <c r="B639" s="2" t="s">
        <v>7</v>
      </c>
      <c r="C639" s="3" t="s">
        <v>8</v>
      </c>
      <c r="D639" s="3"/>
      <c r="E639" s="4"/>
      <c r="F639" s="5"/>
      <c r="G639" s="6" t="s">
        <v>9</v>
      </c>
      <c r="H639" s="140">
        <v>42879</v>
      </c>
      <c r="I639" s="140"/>
      <c r="J639" s="7"/>
    </row>
    <row r="640" spans="2:10" s="1" customFormat="1" ht="13.2" x14ac:dyDescent="0.25">
      <c r="B640" s="2" t="s">
        <v>10</v>
      </c>
      <c r="C640" s="3" t="s">
        <v>11</v>
      </c>
      <c r="F640" s="3"/>
      <c r="G640" s="8" t="s">
        <v>12</v>
      </c>
      <c r="H640" s="4" t="s">
        <v>11</v>
      </c>
      <c r="I640" s="9"/>
      <c r="J640" s="10"/>
    </row>
    <row r="641" spans="2:10" s="1" customFormat="1" ht="13.2" x14ac:dyDescent="0.25">
      <c r="B641" s="2" t="s">
        <v>13</v>
      </c>
      <c r="C641" s="3" t="s">
        <v>11</v>
      </c>
      <c r="F641" s="3"/>
      <c r="G641" s="8" t="s">
        <v>14</v>
      </c>
      <c r="H641" s="4" t="s">
        <v>15</v>
      </c>
      <c r="I641" s="9"/>
      <c r="J641" s="10"/>
    </row>
    <row r="642" spans="2:10" s="1" customFormat="1" ht="13.8" thickBot="1" x14ac:dyDescent="0.3">
      <c r="B642" s="11" t="s">
        <v>16</v>
      </c>
      <c r="C642" s="12" t="s">
        <v>17</v>
      </c>
      <c r="D642" s="13"/>
      <c r="E642" s="13"/>
      <c r="F642" s="12"/>
      <c r="G642" s="14" t="s">
        <v>18</v>
      </c>
      <c r="H642" s="15" t="s">
        <v>19</v>
      </c>
      <c r="I642" s="16"/>
      <c r="J642" s="17"/>
    </row>
    <row r="643" spans="2:10" s="1" customFormat="1" ht="13.2" x14ac:dyDescent="0.25">
      <c r="B643" s="52"/>
      <c r="C643" s="52"/>
      <c r="D643" s="52"/>
      <c r="E643" s="52"/>
      <c r="F643" s="52"/>
      <c r="G643" s="52"/>
      <c r="H643" s="52"/>
      <c r="I643" s="52"/>
      <c r="J643" s="52"/>
    </row>
    <row r="644" spans="2:10" s="1" customFormat="1" ht="13.2" x14ac:dyDescent="0.25">
      <c r="B644" s="20" t="s">
        <v>20</v>
      </c>
      <c r="C644" s="21" t="s">
        <v>21</v>
      </c>
      <c r="D644" s="21" t="s">
        <v>357</v>
      </c>
      <c r="E644" s="21" t="s">
        <v>358</v>
      </c>
      <c r="F644" s="21" t="s">
        <v>359</v>
      </c>
      <c r="G644" s="21" t="s">
        <v>360</v>
      </c>
      <c r="H644" s="21" t="s">
        <v>361</v>
      </c>
      <c r="I644" s="21" t="s">
        <v>22</v>
      </c>
      <c r="J644" s="21" t="s">
        <v>23</v>
      </c>
    </row>
    <row r="645" spans="2:10" s="1" customFormat="1" ht="13.2" x14ac:dyDescent="0.25">
      <c r="B645" s="53">
        <v>4.03</v>
      </c>
      <c r="C645" s="54" t="s">
        <v>182</v>
      </c>
      <c r="D645" s="58"/>
      <c r="E645" s="39"/>
      <c r="F645" s="39"/>
      <c r="G645" s="39"/>
      <c r="H645" s="39"/>
      <c r="I645" s="39"/>
      <c r="J645" s="40"/>
    </row>
    <row r="646" spans="2:10" s="1" customFormat="1" ht="13.2" x14ac:dyDescent="0.25">
      <c r="B646" s="55" t="s">
        <v>183</v>
      </c>
      <c r="C646" s="56" t="s">
        <v>184</v>
      </c>
      <c r="D646" s="58"/>
      <c r="E646" s="39"/>
      <c r="F646" s="39"/>
      <c r="G646" s="39"/>
      <c r="H646" s="39"/>
      <c r="I646" s="39"/>
      <c r="J646" s="40"/>
    </row>
    <row r="647" spans="2:10" s="1" customFormat="1" ht="13.2" x14ac:dyDescent="0.25">
      <c r="B647" s="41" t="s">
        <v>185</v>
      </c>
      <c r="C647" s="41" t="s">
        <v>331</v>
      </c>
      <c r="D647" s="58"/>
      <c r="E647" s="39"/>
      <c r="F647" s="39"/>
      <c r="G647" s="39"/>
      <c r="H647" s="39"/>
      <c r="I647" s="42">
        <f>SUM(H648:H648)</f>
        <v>0</v>
      </c>
      <c r="J647" s="43" t="str">
        <f>+J648</f>
        <v>ml</v>
      </c>
    </row>
    <row r="648" spans="2:10" s="1" customFormat="1" ht="13.2" x14ac:dyDescent="0.25">
      <c r="B648" s="41"/>
      <c r="C648" s="38" t="s">
        <v>410</v>
      </c>
      <c r="D648" s="39"/>
      <c r="E648" s="39"/>
      <c r="F648" s="39"/>
      <c r="G648" s="39"/>
      <c r="H648" s="39">
        <f>IF(AND(F648=0,G648=0),D648*E648,IF(AND(E648=0,G648=0),D648*F648,IF(AND(E648=0,F648=0),D648*G648,IF(AND(E648=0),D648*F648*G648,IF(AND(F648=0),D648*E648*G648,IF(AND(G648=0),D648*E648*F648,D648*E648*F648*G648))))))</f>
        <v>0</v>
      </c>
      <c r="I648" s="39"/>
      <c r="J648" s="40" t="str">
        <f>IF(AND(E648=0,F648&lt;&gt;0,G648&lt;&gt;0),"m2",IF(AND(F648=0,E648&lt;&gt;0,G648&lt;&gt;0),"m2",IF(AND(G648=0,E648&lt;&gt;0,F648&lt;&gt;0),"m2",IF(AND(F648=0,G648=0),"ml",IF(AND(E648=0,G648=0),"ml",IF(AND(E648=0,F648=0),"ml",IF(AND(E648&lt;&gt;0,F648&lt;&gt;0,G648&lt;&gt;0),"m3",0)))))))</f>
        <v>ml</v>
      </c>
    </row>
    <row r="649" spans="2:10" s="1" customFormat="1" ht="13.2" x14ac:dyDescent="0.25">
      <c r="B649" s="41"/>
      <c r="C649" s="38"/>
      <c r="D649" s="39"/>
      <c r="E649" s="39"/>
      <c r="F649" s="39"/>
      <c r="G649" s="39"/>
      <c r="H649" s="39">
        <f>IF(AND(F649=0,G649=0),D649*E649,IF(AND(E649=0,G649=0),D649*F649,IF(AND(E649=0,F649=0),D649*G649,IF(AND(E649=0),D649*F649*G649,IF(AND(F649=0),D649*E649*G649,IF(AND(G649=0),D649*E649*F649,D649*E649*F649*G649))))))</f>
        <v>0</v>
      </c>
      <c r="I649" s="39"/>
      <c r="J649" s="40" t="str">
        <f>IF(AND(E649=0,F649&lt;&gt;0,G649&lt;&gt;0),"m2",IF(AND(F649=0,E649&lt;&gt;0,G649&lt;&gt;0),"m2",IF(AND(G649=0,E649&lt;&gt;0,F649&lt;&gt;0),"m2",IF(AND(F649=0,G649=0),"ml",IF(AND(E649=0,G649=0),"ml",IF(AND(E649=0,F649=0),"ml",IF(AND(E649&lt;&gt;0,F649&lt;&gt;0,G649&lt;&gt;0),"m3",0)))))))</f>
        <v>ml</v>
      </c>
    </row>
    <row r="650" spans="2:10" s="1" customFormat="1" ht="13.2" x14ac:dyDescent="0.25">
      <c r="B650" s="41" t="s">
        <v>187</v>
      </c>
      <c r="C650" s="41" t="s">
        <v>188</v>
      </c>
      <c r="D650" s="58"/>
      <c r="E650" s="39"/>
      <c r="F650" s="39"/>
      <c r="G650" s="39"/>
      <c r="H650" s="39"/>
      <c r="I650" s="42">
        <f>SUM(H651:H652)</f>
        <v>23</v>
      </c>
      <c r="J650" s="43" t="str">
        <f>+J651</f>
        <v>ml</v>
      </c>
    </row>
    <row r="651" spans="2:10" s="1" customFormat="1" ht="13.2" x14ac:dyDescent="0.25">
      <c r="B651" s="55"/>
      <c r="C651" s="38" t="s">
        <v>362</v>
      </c>
      <c r="D651" s="39">
        <v>2</v>
      </c>
      <c r="E651" s="39">
        <v>4.5</v>
      </c>
      <c r="F651" s="39"/>
      <c r="G651" s="39"/>
      <c r="H651" s="39">
        <f>IF(AND(F651=0,G651=0),D651*E651,IF(AND(E651=0,G651=0),D651*F651,IF(AND(E651=0,F651=0),D651*G651,IF(AND(E651=0),D651*F651*G651,IF(AND(F651=0),D651*E651*G651,IF(AND(G651=0),D651*E651*F651,D651*E651*F651*G651))))))</f>
        <v>9</v>
      </c>
      <c r="I651" s="39"/>
      <c r="J651" s="40" t="str">
        <f>IF(AND(E651=0,F651&lt;&gt;0,G651&lt;&gt;0),"m2",IF(AND(F651=0,E651&lt;&gt;0,G651&lt;&gt;0),"m2",IF(AND(G651=0,E651&lt;&gt;0,F651&lt;&gt;0),"m2",IF(AND(F651=0,G651=0),"ml",IF(AND(E651=0,G651=0),"ml",IF(AND(E651=0,F651=0),"ml",IF(AND(E651&lt;&gt;0,F651&lt;&gt;0,G651&lt;&gt;0),"m3",0)))))))</f>
        <v>ml</v>
      </c>
    </row>
    <row r="652" spans="2:10" s="1" customFormat="1" ht="13.2" x14ac:dyDescent="0.25">
      <c r="B652" s="55"/>
      <c r="C652" s="38" t="s">
        <v>363</v>
      </c>
      <c r="D652" s="39">
        <v>1</v>
      </c>
      <c r="E652" s="39">
        <v>14</v>
      </c>
      <c r="F652" s="39"/>
      <c r="G652" s="39"/>
      <c r="H652" s="39">
        <f>IF(AND(F652=0,G652=0),D652*E652,IF(AND(E652=0,G652=0),D652*F652,IF(AND(E652=0,F652=0),D652*G652,IF(AND(E652=0),D652*F652*G652,IF(AND(F652=0),D652*E652*G652,IF(AND(G652=0),D652*E652*F652,D652*E652*F652*G652))))))</f>
        <v>14</v>
      </c>
      <c r="I652" s="39"/>
      <c r="J652" s="40" t="str">
        <f>IF(AND(E652=0,F652&lt;&gt;0,G652&lt;&gt;0),"m2",IF(AND(F652=0,E652&lt;&gt;0,G652&lt;&gt;0),"m2",IF(AND(G652=0,E652&lt;&gt;0,F652&lt;&gt;0),"m2",IF(AND(F652=0,G652=0),"ml",IF(AND(E652=0,G652=0),"ml",IF(AND(E652=0,F652=0),"ml",IF(AND(E652&lt;&gt;0,F652&lt;&gt;0,G652&lt;&gt;0),"m3",0)))))))</f>
        <v>ml</v>
      </c>
    </row>
    <row r="653" spans="2:10" s="1" customFormat="1" ht="13.2" x14ac:dyDescent="0.25">
      <c r="B653" s="41" t="s">
        <v>189</v>
      </c>
      <c r="C653" s="41" t="s">
        <v>190</v>
      </c>
      <c r="D653" s="58"/>
      <c r="E653" s="39"/>
      <c r="F653" s="39"/>
      <c r="G653" s="39"/>
      <c r="H653" s="39"/>
      <c r="I653" s="42">
        <f>SUM(H654:H654)</f>
        <v>0</v>
      </c>
      <c r="J653" s="43" t="str">
        <f>+J654</f>
        <v>ml</v>
      </c>
    </row>
    <row r="654" spans="2:10" s="1" customFormat="1" ht="13.2" x14ac:dyDescent="0.25">
      <c r="B654" s="55"/>
      <c r="C654" s="38" t="s">
        <v>362</v>
      </c>
      <c r="D654" s="39"/>
      <c r="E654" s="39"/>
      <c r="F654" s="39"/>
      <c r="G654" s="39"/>
      <c r="H654" s="39">
        <f>IF(AND(F654=0,G654=0),D654*E654,IF(AND(E654=0,G654=0),D654*F654,IF(AND(E654=0,F654=0),D654*G654,IF(AND(E654=0),D654*F654*G654,IF(AND(F654=0),D654*E654*G654,IF(AND(G654=0),D654*E654*F654,D654*E654*F654*G654))))))</f>
        <v>0</v>
      </c>
      <c r="I654" s="39"/>
      <c r="J654" s="40" t="str">
        <f>IF(AND(E654=0,F654&lt;&gt;0,G654&lt;&gt;0),"m2",IF(AND(F654=0,E654&lt;&gt;0,G654&lt;&gt;0),"m2",IF(AND(G654=0,E654&lt;&gt;0,F654&lt;&gt;0),"m2",IF(AND(F654=0,G654=0),"ml",IF(AND(E654=0,G654=0),"ml",IF(AND(E654=0,F654=0),"ml",IF(AND(E654&lt;&gt;0,F654&lt;&gt;0,G654&lt;&gt;0),"m3",0)))))))</f>
        <v>ml</v>
      </c>
    </row>
    <row r="655" spans="2:10" s="1" customFormat="1" ht="13.2" x14ac:dyDescent="0.25">
      <c r="B655" s="55"/>
      <c r="C655" s="38" t="s">
        <v>363</v>
      </c>
      <c r="D655" s="39"/>
      <c r="E655" s="39"/>
      <c r="F655" s="39"/>
      <c r="G655" s="39"/>
      <c r="H655" s="39">
        <f>IF(AND(F655=0,G655=0),D655*E655,IF(AND(E655=0,G655=0),D655*F655,IF(AND(E655=0,F655=0),D655*G655,IF(AND(E655=0),D655*F655*G655,IF(AND(F655=0),D655*E655*G655,IF(AND(G655=0),D655*E655*F655,D655*E655*F655*G655))))))</f>
        <v>0</v>
      </c>
      <c r="I655" s="39"/>
      <c r="J655" s="40" t="str">
        <f>IF(AND(E655=0,F655&lt;&gt;0,G655&lt;&gt;0),"m2",IF(AND(F655=0,E655&lt;&gt;0,G655&lt;&gt;0),"m2",IF(AND(G655=0,E655&lt;&gt;0,F655&lt;&gt;0),"m2",IF(AND(F655=0,G655=0),"ml",IF(AND(E655=0,G655=0),"ml",IF(AND(E655=0,F655=0),"ml",IF(AND(E655&lt;&gt;0,F655&lt;&gt;0,G655&lt;&gt;0),"m3",0)))))))</f>
        <v>ml</v>
      </c>
    </row>
    <row r="656" spans="2:10" s="1" customFormat="1" ht="13.2" x14ac:dyDescent="0.25">
      <c r="B656" s="41" t="s">
        <v>193</v>
      </c>
      <c r="C656" s="41" t="s">
        <v>194</v>
      </c>
      <c r="D656" s="58"/>
      <c r="E656" s="39"/>
      <c r="F656" s="39"/>
      <c r="G656" s="39"/>
      <c r="H656" s="39"/>
      <c r="I656" s="42">
        <f>SUM(H657:H663)</f>
        <v>0</v>
      </c>
      <c r="J656" s="43" t="str">
        <f>+J657</f>
        <v>ml</v>
      </c>
    </row>
    <row r="657" spans="2:10" s="1" customFormat="1" ht="13.2" x14ac:dyDescent="0.25">
      <c r="B657" s="55"/>
      <c r="C657" s="72" t="s">
        <v>421</v>
      </c>
      <c r="D657" s="39"/>
      <c r="E657" s="39"/>
      <c r="F657" s="39"/>
      <c r="G657" s="39"/>
      <c r="H657" s="39">
        <f t="shared" ref="H657:H663" si="15">IF(AND(F657=0,G657=0),D657*E657,IF(AND(E657=0,G657=0),D657*F657,IF(AND(E657=0,F657=0),D657*G657,IF(AND(E657=0),D657*F657*G657,IF(AND(F657=0),D657*E657*G657,IF(AND(G657=0),D657*E657*F657,D657*E657*F657*G657))))))</f>
        <v>0</v>
      </c>
      <c r="I657" s="39"/>
      <c r="J657" s="40" t="str">
        <f t="shared" ref="J657:J663" si="16">IF(AND(E657=0,F657&lt;&gt;0,G657&lt;&gt;0),"m2",IF(AND(F657=0,E657&lt;&gt;0,G657&lt;&gt;0),"m2",IF(AND(G657=0,E657&lt;&gt;0,F657&lt;&gt;0),"m2",IF(AND(F657=0,G657=0),"ml",IF(AND(E657=0,G657=0),"ml",IF(AND(E657=0,F657=0),"ml",IF(AND(E657&lt;&gt;0,F657&lt;&gt;0,G657&lt;&gt;0),"m3",0)))))))</f>
        <v>ml</v>
      </c>
    </row>
    <row r="658" spans="2:10" s="1" customFormat="1" ht="13.2" x14ac:dyDescent="0.25">
      <c r="B658" s="55"/>
      <c r="C658" s="38" t="s">
        <v>422</v>
      </c>
      <c r="D658" s="39"/>
      <c r="E658" s="39"/>
      <c r="F658" s="39"/>
      <c r="G658" s="39"/>
      <c r="H658" s="39">
        <f t="shared" si="15"/>
        <v>0</v>
      </c>
      <c r="I658" s="39"/>
      <c r="J658" s="40" t="str">
        <f t="shared" si="16"/>
        <v>ml</v>
      </c>
    </row>
    <row r="659" spans="2:10" s="1" customFormat="1" ht="13.2" x14ac:dyDescent="0.25">
      <c r="B659" s="55"/>
      <c r="C659" s="38" t="s">
        <v>423</v>
      </c>
      <c r="D659" s="39"/>
      <c r="E659" s="39"/>
      <c r="F659" s="39"/>
      <c r="G659" s="39"/>
      <c r="H659" s="39">
        <f t="shared" si="15"/>
        <v>0</v>
      </c>
      <c r="I659" s="39"/>
      <c r="J659" s="40" t="str">
        <f t="shared" si="16"/>
        <v>ml</v>
      </c>
    </row>
    <row r="660" spans="2:10" s="1" customFormat="1" ht="13.2" x14ac:dyDescent="0.25">
      <c r="B660" s="55"/>
      <c r="C660" s="72" t="s">
        <v>424</v>
      </c>
      <c r="D660" s="39"/>
      <c r="E660" s="39"/>
      <c r="F660" s="39"/>
      <c r="G660" s="39"/>
      <c r="H660" s="39">
        <f t="shared" si="15"/>
        <v>0</v>
      </c>
      <c r="I660" s="39"/>
      <c r="J660" s="40" t="str">
        <f t="shared" si="16"/>
        <v>ml</v>
      </c>
    </row>
    <row r="661" spans="2:10" s="1" customFormat="1" ht="13.2" x14ac:dyDescent="0.25">
      <c r="B661" s="55"/>
      <c r="C661" s="38" t="s">
        <v>422</v>
      </c>
      <c r="D661" s="39"/>
      <c r="E661" s="39"/>
      <c r="F661" s="39"/>
      <c r="G661" s="39"/>
      <c r="H661" s="39">
        <f t="shared" si="15"/>
        <v>0</v>
      </c>
      <c r="I661" s="39"/>
      <c r="J661" s="40" t="str">
        <f t="shared" si="16"/>
        <v>ml</v>
      </c>
    </row>
    <row r="662" spans="2:10" s="1" customFormat="1" ht="13.2" x14ac:dyDescent="0.25">
      <c r="B662" s="55"/>
      <c r="C662" s="72" t="s">
        <v>425</v>
      </c>
      <c r="D662" s="39"/>
      <c r="E662" s="39"/>
      <c r="F662" s="39"/>
      <c r="G662" s="39"/>
      <c r="H662" s="39">
        <f t="shared" si="15"/>
        <v>0</v>
      </c>
      <c r="I662" s="39"/>
      <c r="J662" s="40" t="str">
        <f t="shared" si="16"/>
        <v>ml</v>
      </c>
    </row>
    <row r="663" spans="2:10" s="1" customFormat="1" ht="13.2" x14ac:dyDescent="0.25">
      <c r="B663" s="55"/>
      <c r="C663" s="38" t="s">
        <v>422</v>
      </c>
      <c r="D663" s="39"/>
      <c r="E663" s="39"/>
      <c r="F663" s="39"/>
      <c r="G663" s="39"/>
      <c r="H663" s="39">
        <f t="shared" si="15"/>
        <v>0</v>
      </c>
      <c r="I663" s="39"/>
      <c r="J663" s="40" t="str">
        <f t="shared" si="16"/>
        <v>ml</v>
      </c>
    </row>
    <row r="664" spans="2:10" s="1" customFormat="1" ht="13.2" x14ac:dyDescent="0.25">
      <c r="B664" s="41" t="s">
        <v>197</v>
      </c>
      <c r="C664" s="41" t="s">
        <v>198</v>
      </c>
      <c r="D664" s="58"/>
      <c r="E664" s="39"/>
      <c r="F664" s="39"/>
      <c r="G664" s="39"/>
      <c r="H664" s="39"/>
      <c r="I664" s="42">
        <f>SUM(H665:H665)</f>
        <v>0</v>
      </c>
      <c r="J664" s="43" t="str">
        <f>+J665</f>
        <v>und</v>
      </c>
    </row>
    <row r="665" spans="2:10" s="1" customFormat="1" ht="13.2" x14ac:dyDescent="0.25">
      <c r="B665" s="55"/>
      <c r="C665" s="38" t="s">
        <v>372</v>
      </c>
      <c r="D665" s="39"/>
      <c r="E665" s="39"/>
      <c r="F665" s="39"/>
      <c r="G665" s="39"/>
      <c r="H665" s="39">
        <f>+D665</f>
        <v>0</v>
      </c>
      <c r="I665" s="39"/>
      <c r="J665" s="40" t="s">
        <v>30</v>
      </c>
    </row>
    <row r="666" spans="2:10" s="1" customFormat="1" ht="13.2" x14ac:dyDescent="0.25">
      <c r="B666" s="55" t="s">
        <v>201</v>
      </c>
      <c r="C666" s="56" t="s">
        <v>202</v>
      </c>
      <c r="D666" s="58"/>
      <c r="E666" s="39"/>
      <c r="F666" s="39"/>
      <c r="G666" s="39"/>
      <c r="H666" s="39"/>
      <c r="I666" s="39"/>
      <c r="J666" s="40"/>
    </row>
    <row r="667" spans="2:10" s="1" customFormat="1" ht="13.2" x14ac:dyDescent="0.25">
      <c r="B667" s="41" t="s">
        <v>205</v>
      </c>
      <c r="C667" s="41" t="s">
        <v>206</v>
      </c>
      <c r="D667" s="58"/>
      <c r="E667" s="39"/>
      <c r="F667" s="39"/>
      <c r="G667" s="39"/>
      <c r="H667" s="39"/>
      <c r="I667" s="42">
        <f>SUM(H668:H669)</f>
        <v>0</v>
      </c>
      <c r="J667" s="43" t="e">
        <f>+J668</f>
        <v>#REF!</v>
      </c>
    </row>
    <row r="668" spans="2:10" s="1" customFormat="1" ht="13.2" x14ac:dyDescent="0.25">
      <c r="B668" s="55"/>
      <c r="H668" s="39"/>
      <c r="I668" s="39"/>
      <c r="J668" s="40" t="e">
        <f>IF(AND(#REF!=0,#REF!&lt;&gt;0,#REF!&lt;&gt;0),"m2",IF(AND(#REF!=0,#REF!&lt;&gt;0,#REF!&lt;&gt;0),"m2",IF(AND(#REF!=0,#REF!&lt;&gt;0,#REF!&lt;&gt;0),"m2",IF(AND(#REF!=0,#REF!=0),"ml",IF(AND(#REF!=0,#REF!=0),"ml",IF(AND(#REF!=0,#REF!=0),"ml",IF(AND(#REF!&lt;&gt;0,#REF!&lt;&gt;0,#REF!&lt;&gt;0),"m3",0)))))))</f>
        <v>#REF!</v>
      </c>
    </row>
    <row r="669" spans="2:10" s="1" customFormat="1" ht="13.2" x14ac:dyDescent="0.25">
      <c r="B669" s="55"/>
      <c r="C669" s="38"/>
      <c r="D669" s="39"/>
      <c r="E669" s="39"/>
      <c r="F669" s="39"/>
      <c r="G669" s="39"/>
      <c r="H669" s="39"/>
      <c r="I669" s="39"/>
      <c r="J669" s="40" t="str">
        <f>IF(AND(E669=0,F669&lt;&gt;0,G669&lt;&gt;0),"m2",IF(AND(F669=0,E669&lt;&gt;0,G669&lt;&gt;0),"m2",IF(AND(G669=0,E669&lt;&gt;0,F669&lt;&gt;0),"m2",IF(AND(F669=0,G669=0),"ml",IF(AND(E669=0,G669=0),"ml",IF(AND(E669=0,F669=0),"ml",IF(AND(E669&lt;&gt;0,F669&lt;&gt;0,G669&lt;&gt;0),"m3",0)))))))</f>
        <v>ml</v>
      </c>
    </row>
    <row r="670" spans="2:10" s="1" customFormat="1" ht="13.2" x14ac:dyDescent="0.25">
      <c r="B670" s="41" t="s">
        <v>207</v>
      </c>
      <c r="C670" s="41" t="s">
        <v>208</v>
      </c>
      <c r="D670" s="58"/>
      <c r="E670" s="39"/>
      <c r="F670" s="39"/>
      <c r="G670" s="39"/>
      <c r="H670" s="39"/>
      <c r="I670" s="42">
        <f>SUM(H671:H671)</f>
        <v>7.9</v>
      </c>
      <c r="J670" s="43" t="str">
        <f>+J671</f>
        <v>ml</v>
      </c>
    </row>
    <row r="671" spans="2:10" s="1" customFormat="1" ht="13.2" x14ac:dyDescent="0.25">
      <c r="B671" s="55"/>
      <c r="C671" s="38" t="s">
        <v>426</v>
      </c>
      <c r="D671" s="39">
        <v>2</v>
      </c>
      <c r="E671" s="39">
        <v>3.95</v>
      </c>
      <c r="F671" s="39"/>
      <c r="G671" s="39"/>
      <c r="H671" s="39">
        <f>IF(AND(F671=0,G671=0),D671*E671,IF(AND(E671=0,G671=0),D671*F671,IF(AND(E671=0,F671=0),D671*G671,IF(AND(E671=0),D671*F671*G671,IF(AND(F671=0),D671*E671*G671,IF(AND(G671=0),D671*E671*F671,D671*E671*F671*G671))))))</f>
        <v>7.9</v>
      </c>
      <c r="I671" s="39"/>
      <c r="J671" s="40" t="str">
        <f>IF(AND(E671=0,F671&lt;&gt;0,G671&lt;&gt;0),"m2",IF(AND(F671=0,E671&lt;&gt;0,G671&lt;&gt;0),"m2",IF(AND(G671=0,E671&lt;&gt;0,F671&lt;&gt;0),"m2",IF(AND(F671=0,G671=0),"ml",IF(AND(E671=0,G671=0),"ml",IF(AND(E671=0,F671=0),"ml",IF(AND(E671&lt;&gt;0,F671&lt;&gt;0,G671&lt;&gt;0),"m3",0)))))))</f>
        <v>ml</v>
      </c>
    </row>
    <row r="672" spans="2:10" s="1" customFormat="1" ht="13.2" x14ac:dyDescent="0.25">
      <c r="B672" s="41" t="s">
        <v>213</v>
      </c>
      <c r="C672" s="41" t="s">
        <v>214</v>
      </c>
      <c r="D672" s="58"/>
      <c r="E672" s="39"/>
      <c r="F672" s="39"/>
      <c r="G672" s="39"/>
      <c r="H672" s="39"/>
      <c r="I672" s="42">
        <f>SUM(H673:H673)</f>
        <v>7.9</v>
      </c>
      <c r="J672" s="43" t="str">
        <f>+J673</f>
        <v>ml</v>
      </c>
    </row>
    <row r="673" spans="2:10" s="1" customFormat="1" ht="13.2" x14ac:dyDescent="0.25">
      <c r="B673" s="55"/>
      <c r="C673" s="38" t="s">
        <v>426</v>
      </c>
      <c r="D673" s="39">
        <v>2</v>
      </c>
      <c r="E673" s="39">
        <v>3.95</v>
      </c>
      <c r="F673" s="39"/>
      <c r="G673" s="39"/>
      <c r="H673" s="39">
        <f>IF(AND(F673=0,G673=0),D673*E673,IF(AND(E673=0,G673=0),D673*F673,IF(AND(E673=0,F673=0),D673*G673,IF(AND(E673=0),D673*F673*G673,IF(AND(F673=0),D673*E673*G673,IF(AND(G673=0),D673*E673*F673,D673*E673*F673*G673))))))</f>
        <v>7.9</v>
      </c>
      <c r="I673" s="39"/>
      <c r="J673" s="40" t="str">
        <f>IF(AND(E673=0,F673&lt;&gt;0,G673&lt;&gt;0),"m2",IF(AND(F673=0,E673&lt;&gt;0,G673&lt;&gt;0),"m2",IF(AND(G673=0,E673&lt;&gt;0,F673&lt;&gt;0),"m2",IF(AND(F673=0,G673=0),"ml",IF(AND(E673=0,G673=0),"ml",IF(AND(E673=0,F673=0),"ml",IF(AND(E673&lt;&gt;0,F673&lt;&gt;0,G673&lt;&gt;0),"m3",0)))))))</f>
        <v>ml</v>
      </c>
    </row>
    <row r="674" spans="2:10" s="1" customFormat="1" ht="13.2" x14ac:dyDescent="0.25">
      <c r="B674" s="41" t="s">
        <v>223</v>
      </c>
      <c r="C674" s="41" t="s">
        <v>224</v>
      </c>
      <c r="D674" s="58"/>
      <c r="E674" s="39"/>
      <c r="F674" s="39"/>
      <c r="G674" s="39"/>
      <c r="H674" s="39"/>
      <c r="I674" s="42">
        <f>SUM(H675:H675)</f>
        <v>0</v>
      </c>
      <c r="J674" s="43" t="str">
        <f>+J675</f>
        <v>ml</v>
      </c>
    </row>
    <row r="675" spans="2:10" s="1" customFormat="1" ht="13.2" x14ac:dyDescent="0.25">
      <c r="B675" s="55"/>
      <c r="C675" s="38" t="s">
        <v>396</v>
      </c>
      <c r="D675" s="39"/>
      <c r="E675" s="39"/>
      <c r="F675" s="39"/>
      <c r="G675" s="39"/>
      <c r="H675" s="39">
        <f>IF(AND(F675=0,G675=0),D675*E675,IF(AND(E675=0,G675=0),D675*F675,IF(AND(E675=0,F675=0),D675*G675,IF(AND(E675=0),D675*F675*G675,IF(AND(F675=0),D675*E675*G675,IF(AND(G675=0),D675*E675*F675,D675*E675*F675*G675))))))</f>
        <v>0</v>
      </c>
      <c r="I675" s="39"/>
      <c r="J675" s="40" t="str">
        <f>IF(AND(E675=0,F675&lt;&gt;0,G675&lt;&gt;0),"m2",IF(AND(F675=0,E675&lt;&gt;0,G675&lt;&gt;0),"m2",IF(AND(G675=0,E675&lt;&gt;0,F675&lt;&gt;0),"m2",IF(AND(F675=0,G675=0),"ml",IF(AND(E675=0,G675=0),"ml",IF(AND(E675=0,F675=0),"ml",IF(AND(E675&lt;&gt;0,F675&lt;&gt;0,G675&lt;&gt;0),"m3",0)))))))</f>
        <v>ml</v>
      </c>
    </row>
    <row r="676" spans="2:10" s="1" customFormat="1" ht="13.2" x14ac:dyDescent="0.25">
      <c r="B676" s="55"/>
      <c r="C676" s="38"/>
      <c r="D676" s="58"/>
      <c r="E676" s="39"/>
      <c r="F676" s="39"/>
      <c r="G676" s="39"/>
      <c r="H676" s="39"/>
      <c r="I676" s="39"/>
      <c r="J676" s="40"/>
    </row>
    <row r="677" spans="2:10" s="1" customFormat="1" ht="13.2" x14ac:dyDescent="0.25">
      <c r="B677" s="55" t="s">
        <v>233</v>
      </c>
      <c r="C677" s="56" t="s">
        <v>234</v>
      </c>
      <c r="D677" s="58"/>
      <c r="E677" s="39"/>
      <c r="F677" s="39"/>
      <c r="G677" s="39"/>
      <c r="H677" s="39"/>
      <c r="I677" s="39"/>
      <c r="J677" s="40"/>
    </row>
    <row r="678" spans="2:10" s="1" customFormat="1" ht="13.2" x14ac:dyDescent="0.25">
      <c r="B678" s="41" t="s">
        <v>237</v>
      </c>
      <c r="C678" s="41" t="s">
        <v>238</v>
      </c>
      <c r="D678" s="58"/>
      <c r="E678" s="39"/>
      <c r="F678" s="39"/>
      <c r="G678" s="39"/>
      <c r="H678" s="39"/>
      <c r="I678" s="42">
        <f>SUM(H679:H684)</f>
        <v>0</v>
      </c>
      <c r="J678" s="43" t="str">
        <f>+J679</f>
        <v>und</v>
      </c>
    </row>
    <row r="679" spans="2:10" s="1" customFormat="1" ht="13.2" x14ac:dyDescent="0.25">
      <c r="B679" s="44"/>
      <c r="C679" s="72" t="s">
        <v>421</v>
      </c>
      <c r="D679" s="39"/>
      <c r="E679" s="39"/>
      <c r="F679" s="39"/>
      <c r="G679" s="39"/>
      <c r="H679" s="39"/>
      <c r="I679" s="39"/>
      <c r="J679" s="40" t="s">
        <v>30</v>
      </c>
    </row>
    <row r="680" spans="2:10" s="1" customFormat="1" ht="13.2" x14ac:dyDescent="0.25">
      <c r="B680" s="44"/>
      <c r="C680" s="38" t="s">
        <v>422</v>
      </c>
      <c r="D680" s="39"/>
      <c r="E680" s="39"/>
      <c r="F680" s="39"/>
      <c r="G680" s="39"/>
      <c r="H680" s="39">
        <f>+D680</f>
        <v>0</v>
      </c>
      <c r="I680" s="39"/>
      <c r="J680" s="40" t="s">
        <v>30</v>
      </c>
    </row>
    <row r="681" spans="2:10" s="1" customFormat="1" ht="13.2" x14ac:dyDescent="0.25">
      <c r="B681" s="44"/>
      <c r="C681" s="72" t="s">
        <v>424</v>
      </c>
      <c r="D681" s="39"/>
      <c r="E681" s="39"/>
      <c r="F681" s="39"/>
      <c r="G681" s="39"/>
      <c r="H681" s="39"/>
      <c r="I681" s="39"/>
      <c r="J681" s="40" t="s">
        <v>30</v>
      </c>
    </row>
    <row r="682" spans="2:10" s="1" customFormat="1" ht="13.2" x14ac:dyDescent="0.25">
      <c r="B682" s="44"/>
      <c r="C682" s="38" t="s">
        <v>422</v>
      </c>
      <c r="D682" s="39"/>
      <c r="E682" s="39"/>
      <c r="F682" s="39"/>
      <c r="G682" s="39"/>
      <c r="H682" s="39">
        <f>+D682</f>
        <v>0</v>
      </c>
      <c r="I682" s="39"/>
      <c r="J682" s="40" t="s">
        <v>30</v>
      </c>
    </row>
    <row r="683" spans="2:10" s="1" customFormat="1" ht="13.2" x14ac:dyDescent="0.25">
      <c r="B683" s="44"/>
      <c r="C683" s="72" t="s">
        <v>425</v>
      </c>
      <c r="D683" s="39"/>
      <c r="E683" s="39"/>
      <c r="F683" s="39"/>
      <c r="G683" s="39"/>
      <c r="H683" s="39"/>
      <c r="I683" s="39"/>
      <c r="J683" s="40" t="s">
        <v>30</v>
      </c>
    </row>
    <row r="684" spans="2:10" s="1" customFormat="1" ht="13.2" x14ac:dyDescent="0.25">
      <c r="B684" s="44"/>
      <c r="C684" s="38" t="s">
        <v>422</v>
      </c>
      <c r="D684" s="39"/>
      <c r="E684" s="39"/>
      <c r="F684" s="39"/>
      <c r="G684" s="39"/>
      <c r="H684" s="39">
        <f>+D684</f>
        <v>0</v>
      </c>
      <c r="I684" s="39"/>
      <c r="J684" s="40" t="s">
        <v>30</v>
      </c>
    </row>
    <row r="685" spans="2:10" s="1" customFormat="1" ht="13.2" x14ac:dyDescent="0.25">
      <c r="B685" s="41" t="s">
        <v>241</v>
      </c>
      <c r="C685" s="41" t="s">
        <v>332</v>
      </c>
      <c r="D685" s="58"/>
      <c r="E685" s="39"/>
      <c r="F685" s="39"/>
      <c r="G685" s="39"/>
      <c r="H685" s="39"/>
      <c r="I685" s="42">
        <f>SUM(H686:H686)</f>
        <v>0</v>
      </c>
      <c r="J685" s="43" t="str">
        <f>+J686</f>
        <v>und</v>
      </c>
    </row>
    <row r="686" spans="2:10" s="1" customFormat="1" ht="13.2" x14ac:dyDescent="0.25">
      <c r="B686" s="41"/>
      <c r="C686" s="38" t="s">
        <v>408</v>
      </c>
      <c r="D686" s="39"/>
      <c r="E686" s="39"/>
      <c r="F686" s="39"/>
      <c r="G686" s="39"/>
      <c r="H686" s="39">
        <f>IF(AND(F686=0,G686=0),D686*E686,IF(AND(E686=0,G686=0),D686*F686,IF(AND(E686=0,F686=0),D686*G686,IF(AND(E686=0),D686*F686*G686,IF(AND(F686=0),D686*E686*G686,IF(AND(G686=0),D686*E686*F686,D686*E686*F686*G686))))))</f>
        <v>0</v>
      </c>
      <c r="I686" s="39"/>
      <c r="J686" s="40" t="s">
        <v>30</v>
      </c>
    </row>
    <row r="687" spans="2:10" s="1" customFormat="1" ht="13.2" x14ac:dyDescent="0.25">
      <c r="B687" s="44"/>
      <c r="C687" s="38"/>
      <c r="E687" s="73"/>
      <c r="F687" s="39"/>
      <c r="G687" s="39"/>
      <c r="H687" s="39"/>
      <c r="I687" s="39"/>
      <c r="J687" s="40"/>
    </row>
    <row r="688" spans="2:10" s="1" customFormat="1" ht="13.2" x14ac:dyDescent="0.25">
      <c r="B688" s="44"/>
      <c r="C688" s="38"/>
      <c r="E688" s="73"/>
      <c r="F688" s="39"/>
      <c r="G688" s="39"/>
      <c r="H688" s="39"/>
      <c r="I688" s="39"/>
      <c r="J688" s="40"/>
    </row>
    <row r="689" spans="2:10" s="1" customFormat="1" ht="13.2" x14ac:dyDescent="0.25">
      <c r="B689" s="44"/>
      <c r="C689" s="57"/>
      <c r="D689" s="58"/>
      <c r="E689" s="39"/>
      <c r="F689" s="39"/>
      <c r="G689" s="39"/>
      <c r="H689" s="39"/>
      <c r="I689" s="39"/>
      <c r="J689" s="40"/>
    </row>
    <row r="690" spans="2:10" s="1" customFormat="1" ht="13.2" x14ac:dyDescent="0.25">
      <c r="B690" s="44"/>
      <c r="C690" s="38"/>
      <c r="D690" s="39"/>
      <c r="E690" s="39"/>
      <c r="F690" s="39"/>
      <c r="G690" s="39"/>
      <c r="H690" s="39"/>
      <c r="I690" s="39"/>
      <c r="J690" s="40"/>
    </row>
    <row r="691" spans="2:10" s="1" customFormat="1" ht="13.2" x14ac:dyDescent="0.25">
      <c r="B691" s="44"/>
      <c r="C691" s="57"/>
      <c r="D691" s="58"/>
      <c r="E691" s="39"/>
      <c r="F691" s="39"/>
      <c r="G691" s="39"/>
      <c r="H691" s="39"/>
      <c r="I691" s="39"/>
      <c r="J691" s="40"/>
    </row>
    <row r="692" spans="2:10" s="1" customFormat="1" ht="13.2" x14ac:dyDescent="0.25">
      <c r="B692" s="44"/>
      <c r="C692" s="57"/>
      <c r="D692" s="58"/>
      <c r="E692" s="39"/>
      <c r="F692" s="39"/>
      <c r="G692" s="39"/>
      <c r="H692" s="39"/>
      <c r="I692" s="39"/>
      <c r="J692" s="40"/>
    </row>
    <row r="693" spans="2:10" s="1" customFormat="1" ht="13.2" x14ac:dyDescent="0.25">
      <c r="B693" s="44"/>
      <c r="C693" s="57"/>
      <c r="D693" s="58"/>
      <c r="E693" s="39"/>
      <c r="F693" s="39"/>
      <c r="G693" s="39"/>
      <c r="H693" s="39"/>
      <c r="I693" s="39"/>
      <c r="J693" s="40"/>
    </row>
    <row r="694" spans="2:10" s="1" customFormat="1" ht="13.2" x14ac:dyDescent="0.25">
      <c r="B694" s="83"/>
      <c r="C694" s="84"/>
      <c r="D694" s="58"/>
      <c r="E694" s="39"/>
      <c r="F694" s="39"/>
      <c r="G694" s="39"/>
      <c r="H694" s="39"/>
      <c r="I694" s="39"/>
      <c r="J694" s="40"/>
    </row>
    <row r="695" spans="2:10" s="1" customFormat="1" ht="13.2" x14ac:dyDescent="0.25">
      <c r="B695" s="83"/>
      <c r="C695" s="38"/>
      <c r="D695" s="39"/>
      <c r="E695" s="39"/>
      <c r="F695" s="39"/>
      <c r="G695" s="39"/>
      <c r="H695" s="39"/>
      <c r="I695" s="39"/>
      <c r="J695" s="40"/>
    </row>
    <row r="696" spans="2:10" s="1" customFormat="1" ht="13.2" x14ac:dyDescent="0.25">
      <c r="B696" s="83"/>
      <c r="C696" s="38"/>
      <c r="D696" s="39"/>
      <c r="E696" s="73"/>
      <c r="F696" s="39"/>
      <c r="G696" s="39"/>
      <c r="H696" s="39"/>
      <c r="I696" s="39"/>
      <c r="J696" s="40"/>
    </row>
    <row r="697" spans="2:10" s="1" customFormat="1" ht="13.2" x14ac:dyDescent="0.25">
      <c r="B697" s="83"/>
      <c r="C697" s="38"/>
      <c r="D697" s="39"/>
      <c r="E697" s="73"/>
      <c r="F697" s="39"/>
      <c r="G697" s="39"/>
      <c r="H697" s="39"/>
      <c r="I697" s="39"/>
      <c r="J697" s="40"/>
    </row>
    <row r="698" spans="2:10" s="1" customFormat="1" ht="13.2" x14ac:dyDescent="0.25">
      <c r="B698" s="83"/>
      <c r="C698" s="38"/>
      <c r="D698" s="39"/>
      <c r="E698" s="39"/>
      <c r="F698" s="39"/>
      <c r="G698" s="39"/>
      <c r="H698" s="39"/>
      <c r="I698" s="39"/>
      <c r="J698" s="40"/>
    </row>
    <row r="699" spans="2:10" s="1" customFormat="1" ht="13.2" x14ac:dyDescent="0.25">
      <c r="B699" s="83"/>
      <c r="C699" s="84"/>
      <c r="D699" s="58"/>
      <c r="E699" s="39"/>
      <c r="F699" s="39"/>
      <c r="G699" s="39"/>
      <c r="H699" s="39"/>
      <c r="I699" s="39"/>
      <c r="J699" s="40"/>
    </row>
    <row r="700" spans="2:10" s="1" customFormat="1" ht="13.2" x14ac:dyDescent="0.25">
      <c r="B700" s="83"/>
      <c r="C700" s="84"/>
      <c r="D700" s="58"/>
      <c r="E700" s="39"/>
      <c r="F700" s="39"/>
      <c r="G700" s="39"/>
      <c r="H700" s="39"/>
      <c r="I700" s="39"/>
      <c r="J700" s="40"/>
    </row>
    <row r="701" spans="2:10" s="1" customFormat="1" ht="13.2" x14ac:dyDescent="0.25">
      <c r="B701" s="83"/>
      <c r="C701" s="84"/>
      <c r="D701" s="58"/>
      <c r="E701" s="39"/>
      <c r="F701" s="39"/>
      <c r="G701" s="39"/>
      <c r="H701" s="39"/>
      <c r="I701" s="39"/>
      <c r="J701" s="40"/>
    </row>
    <row r="702" spans="2:10" s="1" customFormat="1" ht="13.2" x14ac:dyDescent="0.25">
      <c r="B702" s="44"/>
      <c r="C702" s="57"/>
      <c r="D702" s="58"/>
      <c r="E702" s="39"/>
      <c r="F702" s="39"/>
      <c r="G702" s="39"/>
      <c r="H702" s="39"/>
      <c r="I702" s="39"/>
      <c r="J702" s="40"/>
    </row>
    <row r="703" spans="2:10" s="1" customFormat="1" ht="13.2" x14ac:dyDescent="0.25">
      <c r="B703" s="44"/>
      <c r="C703" s="57"/>
      <c r="D703" s="58"/>
      <c r="E703" s="39"/>
      <c r="F703" s="39"/>
      <c r="G703" s="39"/>
      <c r="H703" s="39"/>
      <c r="I703" s="39"/>
      <c r="J703" s="40"/>
    </row>
    <row r="704" spans="2:10" s="1" customFormat="1" ht="13.2" x14ac:dyDescent="0.25">
      <c r="C704" s="76" t="s">
        <v>0</v>
      </c>
      <c r="D704" s="76"/>
      <c r="E704" s="76"/>
      <c r="F704" s="76"/>
      <c r="G704" s="76"/>
      <c r="H704" s="76"/>
    </row>
    <row r="705" spans="2:10" s="1" customFormat="1" ht="13.2" x14ac:dyDescent="0.25">
      <c r="C705" s="76" t="s">
        <v>1</v>
      </c>
      <c r="D705" s="76"/>
      <c r="E705" s="76"/>
      <c r="F705" s="76"/>
      <c r="G705" s="76"/>
      <c r="H705" s="76"/>
    </row>
    <row r="706" spans="2:10" s="1" customFormat="1" ht="13.2" x14ac:dyDescent="0.25">
      <c r="C706" s="76" t="s">
        <v>2</v>
      </c>
      <c r="D706" s="76"/>
      <c r="E706" s="76"/>
      <c r="F706" s="76"/>
      <c r="G706" s="76"/>
      <c r="H706" s="76"/>
    </row>
    <row r="707" spans="2:10" s="1" customFormat="1" ht="13.2" x14ac:dyDescent="0.25">
      <c r="C707" s="51" t="s">
        <v>3</v>
      </c>
      <c r="D707" s="51"/>
      <c r="E707" s="51"/>
      <c r="F707" s="51"/>
      <c r="G707" s="51"/>
      <c r="H707" s="51"/>
    </row>
    <row r="708" spans="2:10" s="1" customFormat="1" ht="12.75" customHeight="1" x14ac:dyDescent="0.25">
      <c r="C708" s="51"/>
      <c r="D708" s="51"/>
      <c r="E708" s="51"/>
      <c r="F708" s="51"/>
      <c r="G708" s="51"/>
      <c r="H708" s="51"/>
    </row>
    <row r="709" spans="2:10" s="1" customFormat="1" ht="15.6" x14ac:dyDescent="0.25">
      <c r="B709" s="77" t="s">
        <v>355</v>
      </c>
      <c r="C709" s="78"/>
      <c r="D709" s="78"/>
      <c r="E709" s="78"/>
      <c r="F709" s="78"/>
      <c r="G709" s="78"/>
      <c r="H709" s="78"/>
      <c r="I709" s="78"/>
      <c r="J709" s="79"/>
    </row>
    <row r="710" spans="2:10" s="1" customFormat="1" ht="21" x14ac:dyDescent="0.25">
      <c r="B710" s="80" t="s">
        <v>427</v>
      </c>
      <c r="C710" s="81"/>
      <c r="D710" s="81"/>
      <c r="E710" s="81"/>
      <c r="F710" s="81"/>
      <c r="G710" s="81"/>
      <c r="H710" s="81"/>
      <c r="I710" s="81"/>
      <c r="J710" s="82"/>
    </row>
    <row r="711" spans="2:10" s="1" customFormat="1" ht="13.8" thickBot="1" x14ac:dyDescent="0.3">
      <c r="B711" s="52"/>
      <c r="C711" s="52"/>
      <c r="D711" s="52"/>
      <c r="E711" s="52"/>
      <c r="F711" s="52"/>
      <c r="G711" s="52"/>
      <c r="H711" s="52"/>
      <c r="I711" s="52"/>
      <c r="J711" s="52"/>
    </row>
    <row r="712" spans="2:10" s="1" customFormat="1" ht="24.75" customHeight="1" x14ac:dyDescent="0.25">
      <c r="B712" s="137" t="s">
        <v>6</v>
      </c>
      <c r="C712" s="138"/>
      <c r="D712" s="138"/>
      <c r="E712" s="138"/>
      <c r="F712" s="138"/>
      <c r="G712" s="138"/>
      <c r="H712" s="138"/>
      <c r="I712" s="138"/>
      <c r="J712" s="139"/>
    </row>
    <row r="713" spans="2:10" s="1" customFormat="1" ht="13.2" x14ac:dyDescent="0.25">
      <c r="B713" s="2" t="s">
        <v>7</v>
      </c>
      <c r="C713" s="3" t="s">
        <v>8</v>
      </c>
      <c r="D713" s="3"/>
      <c r="E713" s="4"/>
      <c r="F713" s="5"/>
      <c r="G713" s="6" t="s">
        <v>9</v>
      </c>
      <c r="H713" s="140">
        <v>42879</v>
      </c>
      <c r="I713" s="140"/>
      <c r="J713" s="7"/>
    </row>
    <row r="714" spans="2:10" s="1" customFormat="1" ht="13.2" x14ac:dyDescent="0.25">
      <c r="B714" s="2" t="s">
        <v>10</v>
      </c>
      <c r="C714" s="3" t="s">
        <v>11</v>
      </c>
      <c r="F714" s="3"/>
      <c r="G714" s="8" t="s">
        <v>12</v>
      </c>
      <c r="H714" s="4" t="s">
        <v>11</v>
      </c>
      <c r="I714" s="9"/>
      <c r="J714" s="10"/>
    </row>
    <row r="715" spans="2:10" s="1" customFormat="1" ht="13.2" x14ac:dyDescent="0.25">
      <c r="B715" s="2" t="s">
        <v>13</v>
      </c>
      <c r="C715" s="3" t="s">
        <v>11</v>
      </c>
      <c r="F715" s="3"/>
      <c r="G715" s="8" t="s">
        <v>14</v>
      </c>
      <c r="H715" s="4" t="s">
        <v>15</v>
      </c>
      <c r="I715" s="9"/>
      <c r="J715" s="10"/>
    </row>
    <row r="716" spans="2:10" s="1" customFormat="1" ht="13.8" thickBot="1" x14ac:dyDescent="0.3">
      <c r="B716" s="11" t="s">
        <v>16</v>
      </c>
      <c r="C716" s="12" t="s">
        <v>17</v>
      </c>
      <c r="D716" s="13"/>
      <c r="E716" s="13"/>
      <c r="F716" s="12"/>
      <c r="G716" s="14" t="s">
        <v>18</v>
      </c>
      <c r="H716" s="15" t="s">
        <v>19</v>
      </c>
      <c r="I716" s="16"/>
      <c r="J716" s="17"/>
    </row>
    <row r="717" spans="2:10" s="1" customFormat="1" ht="13.2" x14ac:dyDescent="0.25">
      <c r="B717" s="52"/>
      <c r="C717" s="52"/>
      <c r="D717" s="52"/>
      <c r="E717" s="52"/>
      <c r="F717" s="52"/>
      <c r="G717" s="52"/>
      <c r="H717" s="52"/>
      <c r="I717" s="52"/>
      <c r="J717" s="52"/>
    </row>
    <row r="718" spans="2:10" s="1" customFormat="1" ht="13.2" x14ac:dyDescent="0.25">
      <c r="B718" s="20" t="s">
        <v>20</v>
      </c>
      <c r="C718" s="21" t="s">
        <v>21</v>
      </c>
      <c r="D718" s="21" t="s">
        <v>357</v>
      </c>
      <c r="E718" s="21" t="s">
        <v>358</v>
      </c>
      <c r="F718" s="21" t="s">
        <v>359</v>
      </c>
      <c r="G718" s="21" t="s">
        <v>360</v>
      </c>
      <c r="H718" s="21" t="s">
        <v>361</v>
      </c>
      <c r="I718" s="21" t="s">
        <v>22</v>
      </c>
      <c r="J718" s="21" t="s">
        <v>23</v>
      </c>
    </row>
    <row r="719" spans="2:10" s="1" customFormat="1" ht="13.2" x14ac:dyDescent="0.25">
      <c r="B719" s="53">
        <v>4.03</v>
      </c>
      <c r="C719" s="54" t="s">
        <v>182</v>
      </c>
      <c r="D719" s="58"/>
      <c r="E719" s="39"/>
      <c r="F719" s="39"/>
      <c r="G719" s="39"/>
      <c r="H719" s="39"/>
      <c r="I719" s="39"/>
      <c r="J719" s="40"/>
    </row>
    <row r="720" spans="2:10" s="1" customFormat="1" ht="13.2" x14ac:dyDescent="0.25">
      <c r="B720" s="55" t="s">
        <v>183</v>
      </c>
      <c r="C720" s="56" t="s">
        <v>184</v>
      </c>
      <c r="D720" s="58"/>
      <c r="E720" s="39"/>
      <c r="F720" s="39"/>
      <c r="G720" s="39"/>
      <c r="H720" s="39"/>
      <c r="I720" s="39"/>
      <c r="J720" s="40"/>
    </row>
    <row r="721" spans="2:10" s="1" customFormat="1" ht="13.2" x14ac:dyDescent="0.25">
      <c r="B721" s="41" t="s">
        <v>185</v>
      </c>
      <c r="C721" s="41" t="s">
        <v>331</v>
      </c>
      <c r="D721" s="58"/>
      <c r="E721" s="39"/>
      <c r="F721" s="39"/>
      <c r="G721" s="39"/>
      <c r="H721" s="39"/>
      <c r="I721" s="42">
        <f>SUM(H722:H722)</f>
        <v>0</v>
      </c>
      <c r="J721" s="43" t="str">
        <f>+J722</f>
        <v>ml</v>
      </c>
    </row>
    <row r="722" spans="2:10" s="1" customFormat="1" ht="13.2" x14ac:dyDescent="0.25">
      <c r="B722" s="41"/>
      <c r="C722" s="38" t="s">
        <v>410</v>
      </c>
      <c r="D722" s="39"/>
      <c r="E722" s="39"/>
      <c r="F722" s="39"/>
      <c r="G722" s="39"/>
      <c r="H722" s="39">
        <f>IF(AND(F722=0,G722=0),D722*E722,IF(AND(E722=0,G722=0),D722*F722,IF(AND(E722=0,F722=0),D722*G722,IF(AND(E722=0),D722*F722*G722,IF(AND(F722=0),D722*E722*G722,IF(AND(G722=0),D722*E722*F722,D722*E722*F722*G722))))))</f>
        <v>0</v>
      </c>
      <c r="I722" s="39"/>
      <c r="J722" s="40" t="str">
        <f>IF(AND(E722=0,F722&lt;&gt;0,G722&lt;&gt;0),"m2",IF(AND(F722=0,E722&lt;&gt;0,G722&lt;&gt;0),"m2",IF(AND(G722=0,E722&lt;&gt;0,F722&lt;&gt;0),"m2",IF(AND(F722=0,G722=0),"ml",IF(AND(E722=0,G722=0),"ml",IF(AND(E722=0,F722=0),"ml",IF(AND(E722&lt;&gt;0,F722&lt;&gt;0,G722&lt;&gt;0),"m3",0)))))))</f>
        <v>ml</v>
      </c>
    </row>
    <row r="723" spans="2:10" s="1" customFormat="1" ht="13.2" x14ac:dyDescent="0.25">
      <c r="B723" s="41"/>
      <c r="C723" s="38"/>
      <c r="D723" s="39"/>
      <c r="E723" s="39"/>
      <c r="F723" s="39"/>
      <c r="G723" s="39"/>
      <c r="H723" s="39">
        <f>IF(AND(F723=0,G723=0),D723*E723,IF(AND(E723=0,G723=0),D723*F723,IF(AND(E723=0,F723=0),D723*G723,IF(AND(E723=0),D723*F723*G723,IF(AND(F723=0),D723*E723*G723,IF(AND(G723=0),D723*E723*F723,D723*E723*F723*G723))))))</f>
        <v>0</v>
      </c>
      <c r="I723" s="39"/>
      <c r="J723" s="40" t="str">
        <f>IF(AND(E723=0,F723&lt;&gt;0,G723&lt;&gt;0),"m2",IF(AND(F723=0,E723&lt;&gt;0,G723&lt;&gt;0),"m2",IF(AND(G723=0,E723&lt;&gt;0,F723&lt;&gt;0),"m2",IF(AND(F723=0,G723=0),"ml",IF(AND(E723=0,G723=0),"ml",IF(AND(E723=0,F723=0),"ml",IF(AND(E723&lt;&gt;0,F723&lt;&gt;0,G723&lt;&gt;0),"m3",0)))))))</f>
        <v>ml</v>
      </c>
    </row>
    <row r="724" spans="2:10" s="1" customFormat="1" ht="13.2" x14ac:dyDescent="0.25">
      <c r="B724" s="41" t="s">
        <v>187</v>
      </c>
      <c r="C724" s="41" t="s">
        <v>188</v>
      </c>
      <c r="D724" s="58"/>
      <c r="E724" s="39"/>
      <c r="F724" s="39"/>
      <c r="G724" s="39"/>
      <c r="H724" s="39"/>
      <c r="I724" s="42">
        <f>SUM(H725:H726)</f>
        <v>23</v>
      </c>
      <c r="J724" s="43" t="str">
        <f>+J725</f>
        <v>ml</v>
      </c>
    </row>
    <row r="725" spans="2:10" s="1" customFormat="1" ht="13.2" x14ac:dyDescent="0.25">
      <c r="B725" s="55"/>
      <c r="C725" s="38" t="s">
        <v>362</v>
      </c>
      <c r="D725" s="39">
        <v>2</v>
      </c>
      <c r="E725" s="39">
        <v>4.5</v>
      </c>
      <c r="F725" s="39"/>
      <c r="G725" s="39"/>
      <c r="H725" s="39">
        <f>IF(AND(F725=0,G725=0),D725*E725,IF(AND(E725=0,G725=0),D725*F725,IF(AND(E725=0,F725=0),D725*G725,IF(AND(E725=0),D725*F725*G725,IF(AND(F725=0),D725*E725*G725,IF(AND(G725=0),D725*E725*F725,D725*E725*F725*G725))))))</f>
        <v>9</v>
      </c>
      <c r="I725" s="39"/>
      <c r="J725" s="40" t="str">
        <f>IF(AND(E725=0,F725&lt;&gt;0,G725&lt;&gt;0),"m2",IF(AND(F725=0,E725&lt;&gt;0,G725&lt;&gt;0),"m2",IF(AND(G725=0,E725&lt;&gt;0,F725&lt;&gt;0),"m2",IF(AND(F725=0,G725=0),"ml",IF(AND(E725=0,G725=0),"ml",IF(AND(E725=0,F725=0),"ml",IF(AND(E725&lt;&gt;0,F725&lt;&gt;0,G725&lt;&gt;0),"m3",0)))))))</f>
        <v>ml</v>
      </c>
    </row>
    <row r="726" spans="2:10" s="1" customFormat="1" ht="13.2" x14ac:dyDescent="0.25">
      <c r="B726" s="55"/>
      <c r="C726" s="38" t="s">
        <v>363</v>
      </c>
      <c r="D726" s="39">
        <v>1</v>
      </c>
      <c r="E726" s="39">
        <v>14</v>
      </c>
      <c r="F726" s="39"/>
      <c r="G726" s="39"/>
      <c r="H726" s="39">
        <f>IF(AND(F726=0,G726=0),D726*E726,IF(AND(E726=0,G726=0),D726*F726,IF(AND(E726=0,F726=0),D726*G726,IF(AND(E726=0),D726*F726*G726,IF(AND(F726=0),D726*E726*G726,IF(AND(G726=0),D726*E726*F726,D726*E726*F726*G726))))))</f>
        <v>14</v>
      </c>
      <c r="I726" s="39"/>
      <c r="J726" s="40" t="str">
        <f>IF(AND(E726=0,F726&lt;&gt;0,G726&lt;&gt;0),"m2",IF(AND(F726=0,E726&lt;&gt;0,G726&lt;&gt;0),"m2",IF(AND(G726=0,E726&lt;&gt;0,F726&lt;&gt;0),"m2",IF(AND(F726=0,G726=0),"ml",IF(AND(E726=0,G726=0),"ml",IF(AND(E726=0,F726=0),"ml",IF(AND(E726&lt;&gt;0,F726&lt;&gt;0,G726&lt;&gt;0),"m3",0)))))))</f>
        <v>ml</v>
      </c>
    </row>
    <row r="727" spans="2:10" s="1" customFormat="1" ht="13.2" x14ac:dyDescent="0.25">
      <c r="B727" s="41" t="s">
        <v>189</v>
      </c>
      <c r="C727" s="41" t="s">
        <v>190</v>
      </c>
      <c r="D727" s="58"/>
      <c r="E727" s="39"/>
      <c r="F727" s="39"/>
      <c r="G727" s="39"/>
      <c r="H727" s="39"/>
      <c r="I727" s="42">
        <f>SUM(H728:H728)</f>
        <v>0</v>
      </c>
      <c r="J727" s="43" t="str">
        <f>+J728</f>
        <v>ml</v>
      </c>
    </row>
    <row r="728" spans="2:10" s="1" customFormat="1" ht="13.2" x14ac:dyDescent="0.25">
      <c r="B728" s="55"/>
      <c r="C728" s="38" t="s">
        <v>362</v>
      </c>
      <c r="D728" s="39"/>
      <c r="E728" s="39"/>
      <c r="F728" s="39"/>
      <c r="G728" s="39"/>
      <c r="H728" s="39">
        <f>IF(AND(F728=0,G728=0),D728*E728,IF(AND(E728=0,G728=0),D728*F728,IF(AND(E728=0,F728=0),D728*G728,IF(AND(E728=0),D728*F728*G728,IF(AND(F728=0),D728*E728*G728,IF(AND(G728=0),D728*E728*F728,D728*E728*F728*G728))))))</f>
        <v>0</v>
      </c>
      <c r="I728" s="39"/>
      <c r="J728" s="40" t="str">
        <f>IF(AND(E728=0,F728&lt;&gt;0,G728&lt;&gt;0),"m2",IF(AND(F728=0,E728&lt;&gt;0,G728&lt;&gt;0),"m2",IF(AND(G728=0,E728&lt;&gt;0,F728&lt;&gt;0),"m2",IF(AND(F728=0,G728=0),"ml",IF(AND(E728=0,G728=0),"ml",IF(AND(E728=0,F728=0),"ml",IF(AND(E728&lt;&gt;0,F728&lt;&gt;0,G728&lt;&gt;0),"m3",0)))))))</f>
        <v>ml</v>
      </c>
    </row>
    <row r="729" spans="2:10" s="1" customFormat="1" ht="13.2" x14ac:dyDescent="0.25">
      <c r="B729" s="55"/>
      <c r="C729" s="38" t="s">
        <v>363</v>
      </c>
      <c r="D729" s="39"/>
      <c r="E729" s="39"/>
      <c r="F729" s="39"/>
      <c r="G729" s="39"/>
      <c r="H729" s="39">
        <f>IF(AND(F729=0,G729=0),D729*E729,IF(AND(E729=0,G729=0),D729*F729,IF(AND(E729=0,F729=0),D729*G729,IF(AND(E729=0),D729*F729*G729,IF(AND(F729=0),D729*E729*G729,IF(AND(G729=0),D729*E729*F729,D729*E729*F729*G729))))))</f>
        <v>0</v>
      </c>
      <c r="I729" s="39"/>
      <c r="J729" s="40" t="str">
        <f>IF(AND(E729=0,F729&lt;&gt;0,G729&lt;&gt;0),"m2",IF(AND(F729=0,E729&lt;&gt;0,G729&lt;&gt;0),"m2",IF(AND(G729=0,E729&lt;&gt;0,F729&lt;&gt;0),"m2",IF(AND(F729=0,G729=0),"ml",IF(AND(E729=0,G729=0),"ml",IF(AND(E729=0,F729=0),"ml",IF(AND(E729&lt;&gt;0,F729&lt;&gt;0,G729&lt;&gt;0),"m3",0)))))))</f>
        <v>ml</v>
      </c>
    </row>
    <row r="730" spans="2:10" s="1" customFormat="1" ht="13.2" x14ac:dyDescent="0.25">
      <c r="B730" s="41" t="s">
        <v>193</v>
      </c>
      <c r="C730" s="41" t="s">
        <v>194</v>
      </c>
      <c r="D730" s="58"/>
      <c r="E730" s="39"/>
      <c r="F730" s="39"/>
      <c r="G730" s="39"/>
      <c r="H730" s="39"/>
      <c r="I730" s="42">
        <f>SUM(H731:H737)</f>
        <v>0</v>
      </c>
      <c r="J730" s="43" t="str">
        <f>+J731</f>
        <v>ml</v>
      </c>
    </row>
    <row r="731" spans="2:10" s="1" customFormat="1" ht="13.2" x14ac:dyDescent="0.25">
      <c r="B731" s="55"/>
      <c r="C731" s="72" t="s">
        <v>421</v>
      </c>
      <c r="D731" s="39"/>
      <c r="E731" s="39"/>
      <c r="F731" s="39"/>
      <c r="G731" s="39"/>
      <c r="H731" s="39">
        <f t="shared" ref="H731:H737" si="17">IF(AND(F731=0,G731=0),D731*E731,IF(AND(E731=0,G731=0),D731*F731,IF(AND(E731=0,F731=0),D731*G731,IF(AND(E731=0),D731*F731*G731,IF(AND(F731=0),D731*E731*G731,IF(AND(G731=0),D731*E731*F731,D731*E731*F731*G731))))))</f>
        <v>0</v>
      </c>
      <c r="I731" s="39"/>
      <c r="J731" s="40" t="str">
        <f t="shared" ref="J731:J737" si="18">IF(AND(E731=0,F731&lt;&gt;0,G731&lt;&gt;0),"m2",IF(AND(F731=0,E731&lt;&gt;0,G731&lt;&gt;0),"m2",IF(AND(G731=0,E731&lt;&gt;0,F731&lt;&gt;0),"m2",IF(AND(F731=0,G731=0),"ml",IF(AND(E731=0,G731=0),"ml",IF(AND(E731=0,F731=0),"ml",IF(AND(E731&lt;&gt;0,F731&lt;&gt;0,G731&lt;&gt;0),"m3",0)))))))</f>
        <v>ml</v>
      </c>
    </row>
    <row r="732" spans="2:10" s="1" customFormat="1" ht="13.2" x14ac:dyDescent="0.25">
      <c r="B732" s="55"/>
      <c r="C732" s="38" t="s">
        <v>422</v>
      </c>
      <c r="D732" s="39"/>
      <c r="E732" s="39"/>
      <c r="F732" s="39"/>
      <c r="G732" s="39"/>
      <c r="H732" s="39">
        <f t="shared" si="17"/>
        <v>0</v>
      </c>
      <c r="I732" s="39"/>
      <c r="J732" s="40" t="str">
        <f t="shared" si="18"/>
        <v>ml</v>
      </c>
    </row>
    <row r="733" spans="2:10" s="1" customFormat="1" ht="13.2" x14ac:dyDescent="0.25">
      <c r="B733" s="55"/>
      <c r="C733" s="38" t="s">
        <v>423</v>
      </c>
      <c r="D733" s="39"/>
      <c r="E733" s="39"/>
      <c r="F733" s="39"/>
      <c r="G733" s="39"/>
      <c r="H733" s="39">
        <f t="shared" si="17"/>
        <v>0</v>
      </c>
      <c r="I733" s="39"/>
      <c r="J733" s="40" t="str">
        <f t="shared" si="18"/>
        <v>ml</v>
      </c>
    </row>
    <row r="734" spans="2:10" s="1" customFormat="1" ht="13.2" x14ac:dyDescent="0.25">
      <c r="B734" s="55"/>
      <c r="C734" s="72" t="s">
        <v>424</v>
      </c>
      <c r="D734" s="39"/>
      <c r="E734" s="39"/>
      <c r="F734" s="39"/>
      <c r="G734" s="39"/>
      <c r="H734" s="39">
        <f t="shared" si="17"/>
        <v>0</v>
      </c>
      <c r="I734" s="39"/>
      <c r="J734" s="40" t="str">
        <f t="shared" si="18"/>
        <v>ml</v>
      </c>
    </row>
    <row r="735" spans="2:10" s="1" customFormat="1" ht="13.2" x14ac:dyDescent="0.25">
      <c r="B735" s="55"/>
      <c r="C735" s="38" t="s">
        <v>422</v>
      </c>
      <c r="D735" s="39"/>
      <c r="E735" s="39"/>
      <c r="F735" s="39"/>
      <c r="G735" s="39"/>
      <c r="H735" s="39">
        <f t="shared" si="17"/>
        <v>0</v>
      </c>
      <c r="I735" s="39"/>
      <c r="J735" s="40" t="str">
        <f t="shared" si="18"/>
        <v>ml</v>
      </c>
    </row>
    <row r="736" spans="2:10" s="1" customFormat="1" ht="13.2" x14ac:dyDescent="0.25">
      <c r="B736" s="55"/>
      <c r="C736" s="72" t="s">
        <v>425</v>
      </c>
      <c r="D736" s="39"/>
      <c r="E736" s="39"/>
      <c r="F736" s="39"/>
      <c r="G736" s="39"/>
      <c r="H736" s="39">
        <f t="shared" si="17"/>
        <v>0</v>
      </c>
      <c r="I736" s="39"/>
      <c r="J736" s="40" t="str">
        <f t="shared" si="18"/>
        <v>ml</v>
      </c>
    </row>
    <row r="737" spans="2:10" s="1" customFormat="1" ht="13.2" x14ac:dyDescent="0.25">
      <c r="B737" s="55"/>
      <c r="C737" s="38" t="s">
        <v>422</v>
      </c>
      <c r="D737" s="39"/>
      <c r="E737" s="39"/>
      <c r="F737" s="39"/>
      <c r="G737" s="39"/>
      <c r="H737" s="39">
        <f t="shared" si="17"/>
        <v>0</v>
      </c>
      <c r="I737" s="39"/>
      <c r="J737" s="40" t="str">
        <f t="shared" si="18"/>
        <v>ml</v>
      </c>
    </row>
    <row r="738" spans="2:10" s="1" customFormat="1" ht="13.2" x14ac:dyDescent="0.25">
      <c r="B738" s="41" t="s">
        <v>197</v>
      </c>
      <c r="C738" s="41" t="s">
        <v>198</v>
      </c>
      <c r="D738" s="58"/>
      <c r="E738" s="39"/>
      <c r="F738" s="39"/>
      <c r="G738" s="39"/>
      <c r="H738" s="39"/>
      <c r="I738" s="42">
        <f>SUM(H739:H740)</f>
        <v>6</v>
      </c>
      <c r="J738" s="43" t="str">
        <f>+J740</f>
        <v>und</v>
      </c>
    </row>
    <row r="739" spans="2:10" s="1" customFormat="1" ht="13.2" x14ac:dyDescent="0.25">
      <c r="B739" s="41"/>
      <c r="C739" s="38" t="s">
        <v>428</v>
      </c>
      <c r="D739" s="58">
        <v>4</v>
      </c>
      <c r="E739" s="39"/>
      <c r="F739" s="39"/>
      <c r="G739" s="39"/>
      <c r="H739" s="39">
        <f>+D739</f>
        <v>4</v>
      </c>
      <c r="I739" s="42"/>
      <c r="J739" s="43"/>
    </row>
    <row r="740" spans="2:10" s="1" customFormat="1" ht="13.2" x14ac:dyDescent="0.25">
      <c r="B740" s="55"/>
      <c r="C740" s="38" t="s">
        <v>429</v>
      </c>
      <c r="D740" s="39">
        <v>2</v>
      </c>
      <c r="E740" s="39"/>
      <c r="F740" s="39"/>
      <c r="G740" s="39"/>
      <c r="H740" s="39">
        <f>+D740</f>
        <v>2</v>
      </c>
      <c r="I740" s="39"/>
      <c r="J740" s="40" t="s">
        <v>30</v>
      </c>
    </row>
    <row r="741" spans="2:10" s="1" customFormat="1" ht="13.2" x14ac:dyDescent="0.25">
      <c r="B741" s="55" t="s">
        <v>201</v>
      </c>
      <c r="C741" s="56" t="s">
        <v>202</v>
      </c>
      <c r="D741" s="58"/>
      <c r="E741" s="39"/>
      <c r="F741" s="39"/>
      <c r="G741" s="39"/>
      <c r="H741" s="39"/>
      <c r="I741" s="39"/>
      <c r="J741" s="40"/>
    </row>
    <row r="742" spans="2:10" s="1" customFormat="1" ht="13.2" x14ac:dyDescent="0.25">
      <c r="B742" s="41" t="s">
        <v>207</v>
      </c>
      <c r="C742" s="41" t="s">
        <v>208</v>
      </c>
      <c r="D742" s="58"/>
      <c r="E742" s="39"/>
      <c r="F742" s="39"/>
      <c r="G742" s="39"/>
      <c r="H742" s="39"/>
      <c r="I742" s="42">
        <f>SUM(H743:H743)</f>
        <v>0</v>
      </c>
      <c r="J742" s="43" t="str">
        <f>+J743</f>
        <v>ml</v>
      </c>
    </row>
    <row r="743" spans="2:10" s="1" customFormat="1" ht="13.2" x14ac:dyDescent="0.25">
      <c r="B743" s="55"/>
      <c r="C743" s="38" t="s">
        <v>415</v>
      </c>
      <c r="D743" s="39"/>
      <c r="E743" s="39"/>
      <c r="F743" s="39"/>
      <c r="G743" s="39"/>
      <c r="H743" s="39">
        <f>IF(AND(F743=0,G743=0),D743*E743,IF(AND(E743=0,G743=0),D743*F743,IF(AND(E743=0,F743=0),D743*G743,IF(AND(E743=0),D743*F743*G743,IF(AND(F743=0),D743*E743*G743,IF(AND(G743=0),D743*E743*F743,D743*E743*F743*G743))))))</f>
        <v>0</v>
      </c>
      <c r="I743" s="39"/>
      <c r="J743" s="40" t="str">
        <f>IF(AND(E743=0,F743&lt;&gt;0,G743&lt;&gt;0),"m2",IF(AND(F743=0,E743&lt;&gt;0,G743&lt;&gt;0),"m2",IF(AND(G743=0,E743&lt;&gt;0,F743&lt;&gt;0),"m2",IF(AND(F743=0,G743=0),"ml",IF(AND(E743=0,G743=0),"ml",IF(AND(E743=0,F743=0),"ml",IF(AND(E743&lt;&gt;0,F743&lt;&gt;0,G743&lt;&gt;0),"m3",0)))))))</f>
        <v>ml</v>
      </c>
    </row>
    <row r="744" spans="2:10" s="1" customFormat="1" ht="13.2" x14ac:dyDescent="0.25">
      <c r="B744" s="41" t="s">
        <v>213</v>
      </c>
      <c r="C744" s="41" t="s">
        <v>214</v>
      </c>
      <c r="D744" s="58"/>
      <c r="E744" s="39"/>
      <c r="F744" s="39"/>
      <c r="G744" s="39"/>
      <c r="H744" s="39"/>
      <c r="I744" s="42">
        <f>SUM(H745:H745)</f>
        <v>0</v>
      </c>
      <c r="J744" s="43" t="str">
        <f>+J745</f>
        <v>ml</v>
      </c>
    </row>
    <row r="745" spans="2:10" s="1" customFormat="1" ht="13.2" x14ac:dyDescent="0.25">
      <c r="B745" s="55"/>
      <c r="C745" s="38" t="s">
        <v>374</v>
      </c>
      <c r="D745" s="39"/>
      <c r="E745" s="39"/>
      <c r="F745" s="39"/>
      <c r="G745" s="39"/>
      <c r="H745" s="39">
        <f>IF(AND(F745=0,G745=0),D745*E745,IF(AND(E745=0,G745=0),D745*F745,IF(AND(E745=0,F745=0),D745*G745,IF(AND(E745=0),D745*F745*G745,IF(AND(F745=0),D745*E745*G745,IF(AND(G745=0),D745*E745*F745,D745*E745*F745*G745))))))</f>
        <v>0</v>
      </c>
      <c r="I745" s="39"/>
      <c r="J745" s="40" t="str">
        <f>IF(AND(E745=0,F745&lt;&gt;0,G745&lt;&gt;0),"m2",IF(AND(F745=0,E745&lt;&gt;0,G745&lt;&gt;0),"m2",IF(AND(G745=0,E745&lt;&gt;0,F745&lt;&gt;0),"m2",IF(AND(F745=0,G745=0),"ml",IF(AND(E745=0,G745=0),"ml",IF(AND(E745=0,F745=0),"ml",IF(AND(E745&lt;&gt;0,F745&lt;&gt;0,G745&lt;&gt;0),"m3",0)))))))</f>
        <v>ml</v>
      </c>
    </row>
    <row r="746" spans="2:10" s="1" customFormat="1" ht="13.2" x14ac:dyDescent="0.25">
      <c r="B746" s="41" t="s">
        <v>223</v>
      </c>
      <c r="C746" s="41" t="s">
        <v>224</v>
      </c>
      <c r="D746" s="58"/>
      <c r="E746" s="39"/>
      <c r="F746" s="39"/>
      <c r="G746" s="39"/>
      <c r="H746" s="39"/>
      <c r="I746" s="42">
        <f>SUM(H747:H747)</f>
        <v>0</v>
      </c>
      <c r="J746" s="43" t="str">
        <f>+J747</f>
        <v>ml</v>
      </c>
    </row>
    <row r="747" spans="2:10" s="1" customFormat="1" ht="13.2" x14ac:dyDescent="0.25">
      <c r="B747" s="55"/>
      <c r="C747" s="38" t="s">
        <v>396</v>
      </c>
      <c r="D747" s="39"/>
      <c r="E747" s="39"/>
      <c r="F747" s="39"/>
      <c r="G747" s="39"/>
      <c r="H747" s="39">
        <f>IF(AND(F747=0,G747=0),D747*E747,IF(AND(E747=0,G747=0),D747*F747,IF(AND(E747=0,F747=0),D747*G747,IF(AND(E747=0),D747*F747*G747,IF(AND(F747=0),D747*E747*G747,IF(AND(G747=0),D747*E747*F747,D747*E747*F747*G747))))))</f>
        <v>0</v>
      </c>
      <c r="I747" s="39"/>
      <c r="J747" s="40" t="str">
        <f>IF(AND(E747=0,F747&lt;&gt;0,G747&lt;&gt;0),"m2",IF(AND(F747=0,E747&lt;&gt;0,G747&lt;&gt;0),"m2",IF(AND(G747=0,E747&lt;&gt;0,F747&lt;&gt;0),"m2",IF(AND(F747=0,G747=0),"ml",IF(AND(E747=0,G747=0),"ml",IF(AND(E747=0,F747=0),"ml",IF(AND(E747&lt;&gt;0,F747&lt;&gt;0,G747&lt;&gt;0),"m3",0)))))))</f>
        <v>ml</v>
      </c>
    </row>
    <row r="748" spans="2:10" s="1" customFormat="1" ht="13.2" x14ac:dyDescent="0.25">
      <c r="B748" s="55"/>
      <c r="C748" s="38"/>
      <c r="D748" s="58"/>
      <c r="E748" s="39"/>
      <c r="F748" s="39"/>
      <c r="G748" s="39"/>
      <c r="H748" s="39"/>
      <c r="I748" s="39"/>
      <c r="J748" s="40"/>
    </row>
    <row r="749" spans="2:10" s="1" customFormat="1" ht="13.2" x14ac:dyDescent="0.25">
      <c r="B749" s="55" t="s">
        <v>233</v>
      </c>
      <c r="C749" s="56" t="s">
        <v>234</v>
      </c>
      <c r="D749" s="58"/>
      <c r="E749" s="39"/>
      <c r="F749" s="39"/>
      <c r="G749" s="39"/>
      <c r="H749" s="39"/>
      <c r="I749" s="39"/>
      <c r="J749" s="40"/>
    </row>
    <row r="750" spans="2:10" s="1" customFormat="1" ht="13.2" x14ac:dyDescent="0.25">
      <c r="B750" s="41" t="s">
        <v>237</v>
      </c>
      <c r="C750" s="41" t="s">
        <v>238</v>
      </c>
      <c r="D750" s="58"/>
      <c r="E750" s="39"/>
      <c r="F750" s="39"/>
      <c r="G750" s="39"/>
      <c r="H750" s="39"/>
      <c r="I750" s="42">
        <f>SUM(H751)</f>
        <v>6</v>
      </c>
      <c r="J750" s="43" t="s">
        <v>30</v>
      </c>
    </row>
    <row r="751" spans="2:10" s="1" customFormat="1" ht="13.2" x14ac:dyDescent="0.25">
      <c r="B751" s="41"/>
      <c r="C751" s="38" t="s">
        <v>430</v>
      </c>
      <c r="D751" s="58">
        <f>2*ROUNDUP(2.65/1,0)</f>
        <v>6</v>
      </c>
      <c r="E751" s="39"/>
      <c r="F751" s="39"/>
      <c r="G751" s="39"/>
      <c r="H751" s="39">
        <f>+D751</f>
        <v>6</v>
      </c>
      <c r="I751" s="42"/>
      <c r="J751" s="43"/>
    </row>
    <row r="752" spans="2:10" s="1" customFormat="1" ht="13.2" x14ac:dyDescent="0.25">
      <c r="B752" s="44"/>
      <c r="C752" s="38"/>
      <c r="D752" s="39"/>
      <c r="E752" s="39"/>
      <c r="F752" s="39"/>
      <c r="G752" s="39"/>
      <c r="H752" s="39"/>
      <c r="I752" s="39"/>
      <c r="J752" s="40" t="s">
        <v>30</v>
      </c>
    </row>
    <row r="753" spans="2:10" s="1" customFormat="1" ht="13.2" x14ac:dyDescent="0.25">
      <c r="B753" s="41" t="s">
        <v>241</v>
      </c>
      <c r="C753" s="41" t="s">
        <v>332</v>
      </c>
      <c r="D753" s="58"/>
      <c r="E753" s="39"/>
      <c r="F753" s="39"/>
      <c r="G753" s="39"/>
      <c r="H753" s="39"/>
      <c r="I753" s="42">
        <f>SUM(H754:H754)</f>
        <v>0</v>
      </c>
      <c r="J753" s="43" t="str">
        <f>+J754</f>
        <v>und</v>
      </c>
    </row>
    <row r="754" spans="2:10" s="1" customFormat="1" ht="13.2" x14ac:dyDescent="0.25">
      <c r="B754" s="41"/>
      <c r="C754" s="38" t="s">
        <v>408</v>
      </c>
      <c r="D754" s="39"/>
      <c r="E754" s="39"/>
      <c r="F754" s="39"/>
      <c r="G754" s="39"/>
      <c r="H754" s="39">
        <f>IF(AND(F754=0,G754=0),D754*E754,IF(AND(E754=0,G754=0),D754*F754,IF(AND(E754=0,F754=0),D754*G754,IF(AND(E754=0),D754*F754*G754,IF(AND(F754=0),D754*E754*G754,IF(AND(G754=0),D754*E754*F754,D754*E754*F754*G754))))))</f>
        <v>0</v>
      </c>
      <c r="I754" s="39"/>
      <c r="J754" s="40" t="s">
        <v>30</v>
      </c>
    </row>
    <row r="755" spans="2:10" s="1" customFormat="1" ht="13.2" x14ac:dyDescent="0.25">
      <c r="B755" s="44"/>
      <c r="C755" s="57"/>
      <c r="D755" s="58"/>
      <c r="E755" s="39"/>
      <c r="F755" s="39"/>
      <c r="G755" s="39"/>
      <c r="H755" s="39"/>
      <c r="I755" s="39"/>
      <c r="J755" s="40"/>
    </row>
    <row r="756" spans="2:10" s="1" customFormat="1" ht="13.2" x14ac:dyDescent="0.25">
      <c r="B756" s="44"/>
      <c r="C756" s="57"/>
      <c r="D756" s="58"/>
      <c r="E756" s="39"/>
      <c r="F756" s="39"/>
      <c r="G756" s="39"/>
      <c r="H756" s="39"/>
      <c r="I756" s="39"/>
      <c r="J756" s="40"/>
    </row>
    <row r="757" spans="2:10" s="1" customFormat="1" ht="13.2" x14ac:dyDescent="0.25">
      <c r="B757" s="44"/>
      <c r="C757" s="57"/>
      <c r="D757" s="58"/>
      <c r="E757" s="39"/>
      <c r="F757" s="39"/>
      <c r="G757" s="39"/>
      <c r="H757" s="39"/>
      <c r="I757" s="39"/>
      <c r="J757" s="40"/>
    </row>
    <row r="758" spans="2:10" s="1" customFormat="1" ht="13.2" x14ac:dyDescent="0.25">
      <c r="B758" s="44"/>
      <c r="C758" s="57"/>
      <c r="D758" s="58"/>
      <c r="E758" s="39"/>
      <c r="F758" s="39"/>
      <c r="G758" s="39"/>
      <c r="H758" s="39"/>
      <c r="I758" s="39"/>
      <c r="J758" s="40"/>
    </row>
    <row r="759" spans="2:10" s="1" customFormat="1" ht="13.2" x14ac:dyDescent="0.25">
      <c r="B759" s="44"/>
      <c r="C759" s="57"/>
      <c r="D759" s="58"/>
      <c r="E759" s="39"/>
      <c r="F759" s="39"/>
      <c r="G759" s="39"/>
      <c r="H759" s="39"/>
      <c r="I759" s="39"/>
      <c r="J759" s="40"/>
    </row>
    <row r="760" spans="2:10" s="1" customFormat="1" ht="13.2" x14ac:dyDescent="0.25">
      <c r="B760" s="44"/>
      <c r="C760" s="57"/>
      <c r="D760" s="58"/>
      <c r="E760" s="39"/>
      <c r="F760" s="39"/>
      <c r="G760" s="39"/>
      <c r="H760" s="39"/>
      <c r="I760" s="39"/>
      <c r="J760" s="40"/>
    </row>
    <row r="761" spans="2:10" s="1" customFormat="1" ht="13.2" x14ac:dyDescent="0.25">
      <c r="B761" s="44"/>
      <c r="C761" s="57"/>
      <c r="D761" s="58"/>
      <c r="E761" s="39"/>
      <c r="F761" s="39"/>
      <c r="G761" s="39"/>
      <c r="H761" s="39"/>
      <c r="I761" s="39"/>
      <c r="J761" s="40"/>
    </row>
    <row r="762" spans="2:10" s="1" customFormat="1" ht="13.2" x14ac:dyDescent="0.25">
      <c r="B762" s="44"/>
      <c r="C762" s="57"/>
      <c r="D762" s="58"/>
      <c r="E762" s="39"/>
      <c r="F762" s="39"/>
      <c r="G762" s="39"/>
      <c r="H762" s="39"/>
      <c r="I762" s="39"/>
      <c r="J762" s="40"/>
    </row>
    <row r="763" spans="2:10" s="1" customFormat="1" ht="13.2" x14ac:dyDescent="0.25">
      <c r="B763" s="44"/>
      <c r="C763" s="57"/>
      <c r="D763" s="58"/>
      <c r="E763" s="39"/>
      <c r="F763" s="39"/>
      <c r="G763" s="39"/>
      <c r="H763" s="39"/>
      <c r="I763" s="39"/>
      <c r="J763" s="40"/>
    </row>
    <row r="764" spans="2:10" s="1" customFormat="1" ht="13.2" x14ac:dyDescent="0.25">
      <c r="B764" s="44"/>
      <c r="C764" s="57"/>
      <c r="D764" s="58"/>
      <c r="E764" s="39"/>
      <c r="F764" s="39"/>
      <c r="G764" s="39"/>
      <c r="H764" s="39"/>
      <c r="I764" s="39"/>
      <c r="J764" s="40"/>
    </row>
    <row r="765" spans="2:10" s="1" customFormat="1" ht="13.2" x14ac:dyDescent="0.25">
      <c r="B765" s="44"/>
      <c r="C765" s="57"/>
      <c r="D765" s="58"/>
      <c r="E765" s="39"/>
      <c r="F765" s="39"/>
      <c r="G765" s="39"/>
      <c r="H765" s="39"/>
      <c r="I765" s="39"/>
      <c r="J765" s="40"/>
    </row>
    <row r="766" spans="2:10" s="1" customFormat="1" ht="13.2" x14ac:dyDescent="0.25">
      <c r="B766" s="44"/>
      <c r="C766" s="57"/>
      <c r="D766" s="58"/>
      <c r="E766" s="39"/>
      <c r="F766" s="39"/>
      <c r="G766" s="39"/>
      <c r="H766" s="39"/>
      <c r="I766" s="39"/>
      <c r="J766" s="40"/>
    </row>
    <row r="767" spans="2:10" s="1" customFormat="1" ht="13.2" x14ac:dyDescent="0.25">
      <c r="B767" s="44"/>
      <c r="C767" s="57"/>
      <c r="D767" s="58"/>
      <c r="E767" s="39"/>
      <c r="F767" s="39"/>
      <c r="G767" s="39"/>
      <c r="H767" s="39"/>
      <c r="I767" s="39"/>
      <c r="J767" s="40"/>
    </row>
    <row r="768" spans="2:10" s="1" customFormat="1" ht="13.2" x14ac:dyDescent="0.25">
      <c r="B768" s="44"/>
      <c r="C768" s="57"/>
      <c r="D768" s="58"/>
      <c r="E768" s="39"/>
      <c r="F768" s="39"/>
      <c r="G768" s="39"/>
      <c r="H768" s="39"/>
      <c r="I768" s="39"/>
      <c r="J768" s="40"/>
    </row>
    <row r="769" spans="2:10" s="1" customFormat="1" ht="13.2" x14ac:dyDescent="0.25">
      <c r="B769" s="44"/>
      <c r="C769" s="57"/>
      <c r="D769" s="58"/>
      <c r="E769" s="39"/>
      <c r="F769" s="39"/>
      <c r="G769" s="39"/>
      <c r="H769" s="39"/>
      <c r="I769" s="39"/>
      <c r="J769" s="40"/>
    </row>
    <row r="770" spans="2:10" s="1" customFormat="1" ht="13.2" x14ac:dyDescent="0.25">
      <c r="B770" s="44"/>
      <c r="C770" s="57"/>
      <c r="D770" s="58"/>
      <c r="E770" s="39"/>
      <c r="F770" s="39"/>
      <c r="G770" s="39"/>
      <c r="H770" s="39"/>
      <c r="I770" s="39"/>
      <c r="J770" s="40"/>
    </row>
    <row r="771" spans="2:10" s="1" customFormat="1" ht="13.2" x14ac:dyDescent="0.25">
      <c r="C771" s="76" t="s">
        <v>0</v>
      </c>
      <c r="D771" s="76"/>
      <c r="E771" s="76"/>
      <c r="F771" s="76"/>
      <c r="G771" s="76"/>
      <c r="H771" s="76"/>
    </row>
    <row r="772" spans="2:10" s="1" customFormat="1" ht="13.2" x14ac:dyDescent="0.25">
      <c r="C772" s="76" t="s">
        <v>1</v>
      </c>
      <c r="D772" s="76"/>
      <c r="E772" s="76"/>
      <c r="F772" s="76"/>
      <c r="G772" s="76"/>
      <c r="H772" s="76"/>
    </row>
    <row r="773" spans="2:10" s="1" customFormat="1" ht="13.2" x14ac:dyDescent="0.25">
      <c r="C773" s="76" t="s">
        <v>2</v>
      </c>
      <c r="D773" s="76"/>
      <c r="E773" s="76"/>
      <c r="F773" s="76"/>
      <c r="G773" s="76"/>
      <c r="H773" s="76"/>
    </row>
    <row r="774" spans="2:10" s="1" customFormat="1" ht="13.2" x14ac:dyDescent="0.25">
      <c r="C774" s="51" t="s">
        <v>3</v>
      </c>
      <c r="D774" s="51"/>
      <c r="E774" s="51"/>
      <c r="F774" s="51"/>
      <c r="G774" s="51"/>
      <c r="H774" s="51"/>
    </row>
    <row r="775" spans="2:10" s="1" customFormat="1" ht="28.5" customHeight="1" x14ac:dyDescent="0.25">
      <c r="C775" s="51"/>
      <c r="D775" s="51"/>
      <c r="E775" s="51"/>
      <c r="F775" s="51"/>
      <c r="G775" s="51"/>
      <c r="H775" s="51"/>
    </row>
    <row r="776" spans="2:10" s="1" customFormat="1" ht="15.6" x14ac:dyDescent="0.25">
      <c r="B776" s="77" t="s">
        <v>355</v>
      </c>
      <c r="C776" s="78"/>
      <c r="D776" s="78"/>
      <c r="E776" s="78"/>
      <c r="F776" s="78"/>
      <c r="G776" s="78"/>
      <c r="H776" s="78"/>
      <c r="I776" s="78"/>
      <c r="J776" s="79"/>
    </row>
    <row r="777" spans="2:10" s="1" customFormat="1" ht="21" x14ac:dyDescent="0.25">
      <c r="B777" s="80" t="s">
        <v>431</v>
      </c>
      <c r="C777" s="81"/>
      <c r="D777" s="81"/>
      <c r="E777" s="81"/>
      <c r="F777" s="81"/>
      <c r="G777" s="81"/>
      <c r="H777" s="81"/>
      <c r="I777" s="81"/>
      <c r="J777" s="82"/>
    </row>
    <row r="778" spans="2:10" s="1" customFormat="1" ht="13.8" thickBot="1" x14ac:dyDescent="0.3">
      <c r="B778" s="52"/>
      <c r="C778" s="52"/>
      <c r="D778" s="52"/>
      <c r="E778" s="52"/>
      <c r="F778" s="52"/>
      <c r="G778" s="52"/>
      <c r="H778" s="52"/>
      <c r="I778" s="52"/>
      <c r="J778" s="52"/>
    </row>
    <row r="779" spans="2:10" s="1" customFormat="1" ht="24.75" customHeight="1" x14ac:dyDescent="0.25">
      <c r="B779" s="137" t="s">
        <v>6</v>
      </c>
      <c r="C779" s="138"/>
      <c r="D779" s="138"/>
      <c r="E779" s="138"/>
      <c r="F779" s="138"/>
      <c r="G779" s="138"/>
      <c r="H779" s="138"/>
      <c r="I779" s="138"/>
      <c r="J779" s="139"/>
    </row>
    <row r="780" spans="2:10" s="1" customFormat="1" ht="13.2" x14ac:dyDescent="0.25">
      <c r="B780" s="2" t="s">
        <v>7</v>
      </c>
      <c r="C780" s="3" t="s">
        <v>8</v>
      </c>
      <c r="D780" s="3"/>
      <c r="E780" s="4"/>
      <c r="F780" s="5"/>
      <c r="G780" s="6" t="s">
        <v>9</v>
      </c>
      <c r="H780" s="140">
        <v>42879</v>
      </c>
      <c r="I780" s="140"/>
      <c r="J780" s="7"/>
    </row>
    <row r="781" spans="2:10" s="1" customFormat="1" ht="13.2" x14ac:dyDescent="0.25">
      <c r="B781" s="2" t="s">
        <v>10</v>
      </c>
      <c r="C781" s="3" t="s">
        <v>11</v>
      </c>
      <c r="F781" s="3"/>
      <c r="G781" s="8" t="s">
        <v>12</v>
      </c>
      <c r="H781" s="4" t="s">
        <v>11</v>
      </c>
      <c r="I781" s="9"/>
      <c r="J781" s="10"/>
    </row>
    <row r="782" spans="2:10" s="1" customFormat="1" ht="13.2" x14ac:dyDescent="0.25">
      <c r="B782" s="2" t="s">
        <v>13</v>
      </c>
      <c r="C782" s="3" t="s">
        <v>11</v>
      </c>
      <c r="F782" s="3"/>
      <c r="G782" s="8" t="s">
        <v>14</v>
      </c>
      <c r="H782" s="4" t="s">
        <v>15</v>
      </c>
      <c r="I782" s="9"/>
      <c r="J782" s="10"/>
    </row>
    <row r="783" spans="2:10" s="1" customFormat="1" ht="13.8" thickBot="1" x14ac:dyDescent="0.3">
      <c r="B783" s="11" t="s">
        <v>16</v>
      </c>
      <c r="C783" s="12" t="s">
        <v>17</v>
      </c>
      <c r="D783" s="13"/>
      <c r="E783" s="13"/>
      <c r="F783" s="12"/>
      <c r="G783" s="14" t="s">
        <v>18</v>
      </c>
      <c r="H783" s="15" t="s">
        <v>19</v>
      </c>
      <c r="I783" s="16"/>
      <c r="J783" s="17"/>
    </row>
    <row r="784" spans="2:10" s="1" customFormat="1" ht="13.2" x14ac:dyDescent="0.25">
      <c r="B784" s="52"/>
      <c r="C784" s="52"/>
      <c r="D784" s="52"/>
      <c r="E784" s="52"/>
      <c r="F784" s="52"/>
      <c r="G784" s="52"/>
      <c r="H784" s="52"/>
      <c r="I784" s="52"/>
      <c r="J784" s="52"/>
    </row>
    <row r="785" spans="2:10" s="1" customFormat="1" ht="13.2" x14ac:dyDescent="0.25">
      <c r="B785" s="20" t="s">
        <v>20</v>
      </c>
      <c r="C785" s="21" t="s">
        <v>21</v>
      </c>
      <c r="D785" s="21" t="s">
        <v>357</v>
      </c>
      <c r="E785" s="21" t="s">
        <v>358</v>
      </c>
      <c r="F785" s="21" t="s">
        <v>359</v>
      </c>
      <c r="G785" s="21" t="s">
        <v>360</v>
      </c>
      <c r="H785" s="21" t="s">
        <v>361</v>
      </c>
      <c r="I785" s="21" t="s">
        <v>22</v>
      </c>
      <c r="J785" s="21" t="s">
        <v>23</v>
      </c>
    </row>
    <row r="786" spans="2:10" s="1" customFormat="1" ht="13.2" x14ac:dyDescent="0.25">
      <c r="B786" s="53">
        <v>4.03</v>
      </c>
      <c r="C786" s="54" t="s">
        <v>182</v>
      </c>
      <c r="D786" s="58"/>
      <c r="E786" s="39"/>
      <c r="F786" s="39"/>
      <c r="G786" s="39"/>
      <c r="H786" s="39"/>
      <c r="I786" s="39"/>
      <c r="J786" s="40"/>
    </row>
    <row r="787" spans="2:10" s="1" customFormat="1" ht="13.2" x14ac:dyDescent="0.25">
      <c r="B787" s="55" t="s">
        <v>183</v>
      </c>
      <c r="C787" s="56" t="s">
        <v>184</v>
      </c>
      <c r="D787" s="58"/>
      <c r="E787" s="39"/>
      <c r="F787" s="39"/>
      <c r="G787" s="39"/>
      <c r="H787" s="39"/>
      <c r="I787" s="39"/>
      <c r="J787" s="40"/>
    </row>
    <row r="788" spans="2:10" s="1" customFormat="1" ht="13.2" x14ac:dyDescent="0.25">
      <c r="B788" s="41" t="s">
        <v>185</v>
      </c>
      <c r="C788" s="41" t="s">
        <v>331</v>
      </c>
      <c r="D788" s="58"/>
      <c r="E788" s="39"/>
      <c r="F788" s="39"/>
      <c r="G788" s="39"/>
      <c r="H788" s="39"/>
      <c r="I788" s="42">
        <f>SUM(H789:H789)</f>
        <v>0</v>
      </c>
      <c r="J788" s="43" t="str">
        <f>+J789</f>
        <v>ml</v>
      </c>
    </row>
    <row r="789" spans="2:10" s="1" customFormat="1" ht="13.2" x14ac:dyDescent="0.25">
      <c r="B789" s="41"/>
      <c r="C789" s="38" t="s">
        <v>410</v>
      </c>
      <c r="D789" s="39"/>
      <c r="E789" s="39"/>
      <c r="F789" s="39"/>
      <c r="G789" s="39"/>
      <c r="H789" s="39">
        <f>IF(AND(F789=0,G789=0),D789*E789,IF(AND(E789=0,G789=0),D789*F789,IF(AND(E789=0,F789=0),D789*G789,IF(AND(E789=0),D789*F789*G789,IF(AND(F789=0),D789*E789*G789,IF(AND(G789=0),D789*E789*F789,D789*E789*F789*G789))))))</f>
        <v>0</v>
      </c>
      <c r="I789" s="39"/>
      <c r="J789" s="40" t="str">
        <f>IF(AND(E789=0,F789&lt;&gt;0,G789&lt;&gt;0),"m2",IF(AND(F789=0,E789&lt;&gt;0,G789&lt;&gt;0),"m2",IF(AND(G789=0,E789&lt;&gt;0,F789&lt;&gt;0),"m2",IF(AND(F789=0,G789=0),"ml",IF(AND(E789=0,G789=0),"ml",IF(AND(E789=0,F789=0),"ml",IF(AND(E789&lt;&gt;0,F789&lt;&gt;0,G789&lt;&gt;0),"m3",0)))))))</f>
        <v>ml</v>
      </c>
    </row>
    <row r="790" spans="2:10" s="1" customFormat="1" ht="13.2" x14ac:dyDescent="0.25">
      <c r="B790" s="41"/>
      <c r="C790" s="38"/>
      <c r="D790" s="39"/>
      <c r="E790" s="39"/>
      <c r="F790" s="39"/>
      <c r="G790" s="39"/>
      <c r="H790" s="39">
        <f>IF(AND(F790=0,G790=0),D790*E790,IF(AND(E790=0,G790=0),D790*F790,IF(AND(E790=0,F790=0),D790*G790,IF(AND(E790=0),D790*F790*G790,IF(AND(F790=0),D790*E790*G790,IF(AND(G790=0),D790*E790*F790,D790*E790*F790*G790))))))</f>
        <v>0</v>
      </c>
      <c r="I790" s="39"/>
      <c r="J790" s="40" t="str">
        <f>IF(AND(E790=0,F790&lt;&gt;0,G790&lt;&gt;0),"m2",IF(AND(F790=0,E790&lt;&gt;0,G790&lt;&gt;0),"m2",IF(AND(G790=0,E790&lt;&gt;0,F790&lt;&gt;0),"m2",IF(AND(F790=0,G790=0),"ml",IF(AND(E790=0,G790=0),"ml",IF(AND(E790=0,F790=0),"ml",IF(AND(E790&lt;&gt;0,F790&lt;&gt;0,G790&lt;&gt;0),"m3",0)))))))</f>
        <v>ml</v>
      </c>
    </row>
    <row r="791" spans="2:10" s="1" customFormat="1" ht="13.2" x14ac:dyDescent="0.25">
      <c r="B791" s="41" t="s">
        <v>187</v>
      </c>
      <c r="C791" s="41" t="s">
        <v>188</v>
      </c>
      <c r="D791" s="58"/>
      <c r="E791" s="39"/>
      <c r="F791" s="39"/>
      <c r="G791" s="39"/>
      <c r="H791" s="39"/>
      <c r="I791" s="42">
        <f>SUM(H792:H792)</f>
        <v>0</v>
      </c>
      <c r="J791" s="43" t="str">
        <f>+J792</f>
        <v>ml</v>
      </c>
    </row>
    <row r="792" spans="2:10" s="1" customFormat="1" ht="13.2" x14ac:dyDescent="0.25">
      <c r="B792" s="55"/>
      <c r="C792" s="38" t="s">
        <v>362</v>
      </c>
      <c r="D792" s="39"/>
      <c r="E792" s="39"/>
      <c r="F792" s="39"/>
      <c r="G792" s="39"/>
      <c r="H792" s="39">
        <f>IF(AND(F792=0,G792=0),D792*E792,IF(AND(E792=0,G792=0),D792*F792,IF(AND(E792=0,F792=0),D792*G792,IF(AND(E792=0),D792*F792*G792,IF(AND(F792=0),D792*E792*G792,IF(AND(G792=0),D792*E792*F792,D792*E792*F792*G792))))))</f>
        <v>0</v>
      </c>
      <c r="I792" s="39"/>
      <c r="J792" s="40" t="str">
        <f>IF(AND(E792=0,F792&lt;&gt;0,G792&lt;&gt;0),"m2",IF(AND(F792=0,E792&lt;&gt;0,G792&lt;&gt;0),"m2",IF(AND(G792=0,E792&lt;&gt;0,F792&lt;&gt;0),"m2",IF(AND(F792=0,G792=0),"ml",IF(AND(E792=0,G792=0),"ml",IF(AND(E792=0,F792=0),"ml",IF(AND(E792&lt;&gt;0,F792&lt;&gt;0,G792&lt;&gt;0),"m3",0)))))))</f>
        <v>ml</v>
      </c>
    </row>
    <row r="793" spans="2:10" s="1" customFormat="1" ht="13.2" x14ac:dyDescent="0.25">
      <c r="B793" s="55"/>
      <c r="C793" s="38" t="s">
        <v>363</v>
      </c>
      <c r="D793" s="39"/>
      <c r="E793" s="39"/>
      <c r="F793" s="39"/>
      <c r="G793" s="39"/>
      <c r="H793" s="39">
        <f>IF(AND(F793=0,G793=0),D793*E793,IF(AND(E793=0,G793=0),D793*F793,IF(AND(E793=0,F793=0),D793*G793,IF(AND(E793=0),D793*F793*G793,IF(AND(F793=0),D793*E793*G793,IF(AND(G793=0),D793*E793*F793,D793*E793*F793*G793))))))</f>
        <v>0</v>
      </c>
      <c r="I793" s="39"/>
      <c r="J793" s="40" t="str">
        <f>IF(AND(E793=0,F793&lt;&gt;0,G793&lt;&gt;0),"m2",IF(AND(F793=0,E793&lt;&gt;0,G793&lt;&gt;0),"m2",IF(AND(G793=0,E793&lt;&gt;0,F793&lt;&gt;0),"m2",IF(AND(F793=0,G793=0),"ml",IF(AND(E793=0,G793=0),"ml",IF(AND(E793=0,F793=0),"ml",IF(AND(E793&lt;&gt;0,F793&lt;&gt;0,G793&lt;&gt;0),"m3",0)))))))</f>
        <v>ml</v>
      </c>
    </row>
    <row r="794" spans="2:10" s="1" customFormat="1" ht="13.2" x14ac:dyDescent="0.25">
      <c r="B794" s="41" t="s">
        <v>189</v>
      </c>
      <c r="C794" s="41" t="s">
        <v>190</v>
      </c>
      <c r="D794" s="58"/>
      <c r="E794" s="39"/>
      <c r="F794" s="39"/>
      <c r="G794" s="39"/>
      <c r="H794" s="39"/>
      <c r="I794" s="42">
        <f>SUM(H795:H795)</f>
        <v>0</v>
      </c>
      <c r="J794" s="43" t="str">
        <f>+J795</f>
        <v>ml</v>
      </c>
    </row>
    <row r="795" spans="2:10" s="1" customFormat="1" ht="13.2" x14ac:dyDescent="0.25">
      <c r="B795" s="55"/>
      <c r="C795" s="38" t="s">
        <v>362</v>
      </c>
      <c r="D795" s="39"/>
      <c r="E795" s="39"/>
      <c r="F795" s="39"/>
      <c r="G795" s="39"/>
      <c r="H795" s="39">
        <f>IF(AND(F795=0,G795=0),D795*E795,IF(AND(E795=0,G795=0),D795*F795,IF(AND(E795=0,F795=0),D795*G795,IF(AND(E795=0),D795*F795*G795,IF(AND(F795=0),D795*E795*G795,IF(AND(G795=0),D795*E795*F795,D795*E795*F795*G795))))))</f>
        <v>0</v>
      </c>
      <c r="I795" s="39"/>
      <c r="J795" s="40" t="str">
        <f>IF(AND(E795=0,F795&lt;&gt;0,G795&lt;&gt;0),"m2",IF(AND(F795=0,E795&lt;&gt;0,G795&lt;&gt;0),"m2",IF(AND(G795=0,E795&lt;&gt;0,F795&lt;&gt;0),"m2",IF(AND(F795=0,G795=0),"ml",IF(AND(E795=0,G795=0),"ml",IF(AND(E795=0,F795=0),"ml",IF(AND(E795&lt;&gt;0,F795&lt;&gt;0,G795&lt;&gt;0),"m3",0)))))))</f>
        <v>ml</v>
      </c>
    </row>
    <row r="796" spans="2:10" s="1" customFormat="1" ht="13.2" x14ac:dyDescent="0.25">
      <c r="B796" s="55"/>
      <c r="C796" s="38" t="s">
        <v>363</v>
      </c>
      <c r="D796" s="39"/>
      <c r="E796" s="39"/>
      <c r="F796" s="39"/>
      <c r="G796" s="39"/>
      <c r="H796" s="39">
        <f>IF(AND(F796=0,G796=0),D796*E796,IF(AND(E796=0,G796=0),D796*F796,IF(AND(E796=0,F796=0),D796*G796,IF(AND(E796=0),D796*F796*G796,IF(AND(F796=0),D796*E796*G796,IF(AND(G796=0),D796*E796*F796,D796*E796*F796*G796))))))</f>
        <v>0</v>
      </c>
      <c r="I796" s="39"/>
      <c r="J796" s="40" t="str">
        <f>IF(AND(E796=0,F796&lt;&gt;0,G796&lt;&gt;0),"m2",IF(AND(F796=0,E796&lt;&gt;0,G796&lt;&gt;0),"m2",IF(AND(G796=0,E796&lt;&gt;0,F796&lt;&gt;0),"m2",IF(AND(F796=0,G796=0),"ml",IF(AND(E796=0,G796=0),"ml",IF(AND(E796=0,F796=0),"ml",IF(AND(E796&lt;&gt;0,F796&lt;&gt;0,G796&lt;&gt;0),"m3",0)))))))</f>
        <v>ml</v>
      </c>
    </row>
    <row r="797" spans="2:10" s="1" customFormat="1" ht="13.2" x14ac:dyDescent="0.25">
      <c r="B797" s="41" t="s">
        <v>193</v>
      </c>
      <c r="C797" s="41" t="s">
        <v>194</v>
      </c>
      <c r="D797" s="58"/>
      <c r="E797" s="39"/>
      <c r="F797" s="39"/>
      <c r="G797" s="39"/>
      <c r="H797" s="39"/>
      <c r="I797" s="42">
        <f>SUM(H798:H804)</f>
        <v>0</v>
      </c>
      <c r="J797" s="43" t="str">
        <f>+J798</f>
        <v>ml</v>
      </c>
    </row>
    <row r="798" spans="2:10" s="1" customFormat="1" ht="13.2" x14ac:dyDescent="0.25">
      <c r="B798" s="55"/>
      <c r="C798" s="72" t="s">
        <v>421</v>
      </c>
      <c r="D798" s="39"/>
      <c r="E798" s="39"/>
      <c r="F798" s="39"/>
      <c r="G798" s="39"/>
      <c r="H798" s="39">
        <f t="shared" ref="H798:H804" si="19">IF(AND(F798=0,G798=0),D798*E798,IF(AND(E798=0,G798=0),D798*F798,IF(AND(E798=0,F798=0),D798*G798,IF(AND(E798=0),D798*F798*G798,IF(AND(F798=0),D798*E798*G798,IF(AND(G798=0),D798*E798*F798,D798*E798*F798*G798))))))</f>
        <v>0</v>
      </c>
      <c r="I798" s="39"/>
      <c r="J798" s="40" t="str">
        <f t="shared" ref="J798:J804" si="20">IF(AND(E798=0,F798&lt;&gt;0,G798&lt;&gt;0),"m2",IF(AND(F798=0,E798&lt;&gt;0,G798&lt;&gt;0),"m2",IF(AND(G798=0,E798&lt;&gt;0,F798&lt;&gt;0),"m2",IF(AND(F798=0,G798=0),"ml",IF(AND(E798=0,G798=0),"ml",IF(AND(E798=0,F798=0),"ml",IF(AND(E798&lt;&gt;0,F798&lt;&gt;0,G798&lt;&gt;0),"m3",0)))))))</f>
        <v>ml</v>
      </c>
    </row>
    <row r="799" spans="2:10" s="1" customFormat="1" ht="13.2" x14ac:dyDescent="0.25">
      <c r="B799" s="55"/>
      <c r="C799" s="38" t="s">
        <v>422</v>
      </c>
      <c r="D799" s="39"/>
      <c r="E799" s="39"/>
      <c r="F799" s="39"/>
      <c r="G799" s="39"/>
      <c r="H799" s="39">
        <f t="shared" si="19"/>
        <v>0</v>
      </c>
      <c r="I799" s="39"/>
      <c r="J799" s="40" t="str">
        <f t="shared" si="20"/>
        <v>ml</v>
      </c>
    </row>
    <row r="800" spans="2:10" s="1" customFormat="1" ht="13.2" x14ac:dyDescent="0.25">
      <c r="B800" s="55"/>
      <c r="C800" s="38" t="s">
        <v>423</v>
      </c>
      <c r="D800" s="39"/>
      <c r="E800" s="39"/>
      <c r="F800" s="39"/>
      <c r="G800" s="39"/>
      <c r="H800" s="39">
        <f t="shared" si="19"/>
        <v>0</v>
      </c>
      <c r="I800" s="39"/>
      <c r="J800" s="40" t="str">
        <f t="shared" si="20"/>
        <v>ml</v>
      </c>
    </row>
    <row r="801" spans="2:10" s="1" customFormat="1" ht="13.2" x14ac:dyDescent="0.25">
      <c r="B801" s="55"/>
      <c r="C801" s="72" t="s">
        <v>424</v>
      </c>
      <c r="D801" s="39"/>
      <c r="E801" s="39"/>
      <c r="F801" s="39"/>
      <c r="G801" s="39"/>
      <c r="H801" s="39">
        <f t="shared" si="19"/>
        <v>0</v>
      </c>
      <c r="I801" s="39"/>
      <c r="J801" s="40" t="str">
        <f t="shared" si="20"/>
        <v>ml</v>
      </c>
    </row>
    <row r="802" spans="2:10" s="1" customFormat="1" ht="13.2" x14ac:dyDescent="0.25">
      <c r="B802" s="55"/>
      <c r="C802" s="38" t="s">
        <v>422</v>
      </c>
      <c r="D802" s="39"/>
      <c r="E802" s="39"/>
      <c r="F802" s="39"/>
      <c r="G802" s="39"/>
      <c r="H802" s="39">
        <f t="shared" si="19"/>
        <v>0</v>
      </c>
      <c r="I802" s="39"/>
      <c r="J802" s="40" t="str">
        <f t="shared" si="20"/>
        <v>ml</v>
      </c>
    </row>
    <row r="803" spans="2:10" s="1" customFormat="1" ht="13.2" x14ac:dyDescent="0.25">
      <c r="B803" s="55"/>
      <c r="C803" s="72" t="s">
        <v>425</v>
      </c>
      <c r="D803" s="39"/>
      <c r="E803" s="39"/>
      <c r="F803" s="39"/>
      <c r="G803" s="39"/>
      <c r="H803" s="39">
        <f t="shared" si="19"/>
        <v>0</v>
      </c>
      <c r="I803" s="39"/>
      <c r="J803" s="40" t="str">
        <f t="shared" si="20"/>
        <v>ml</v>
      </c>
    </row>
    <row r="804" spans="2:10" s="1" customFormat="1" ht="13.2" x14ac:dyDescent="0.25">
      <c r="B804" s="55"/>
      <c r="C804" s="38" t="s">
        <v>422</v>
      </c>
      <c r="D804" s="39"/>
      <c r="E804" s="39"/>
      <c r="F804" s="39"/>
      <c r="G804" s="39"/>
      <c r="H804" s="39">
        <f t="shared" si="19"/>
        <v>0</v>
      </c>
      <c r="I804" s="39"/>
      <c r="J804" s="40" t="str">
        <f t="shared" si="20"/>
        <v>ml</v>
      </c>
    </row>
    <row r="805" spans="2:10" s="1" customFormat="1" ht="13.2" x14ac:dyDescent="0.25">
      <c r="B805" s="41" t="s">
        <v>197</v>
      </c>
      <c r="C805" s="41" t="s">
        <v>198</v>
      </c>
      <c r="D805" s="58"/>
      <c r="E805" s="39"/>
      <c r="F805" s="39"/>
      <c r="G805" s="39"/>
      <c r="H805" s="39"/>
      <c r="I805" s="42">
        <f>SUM(H806:H806)</f>
        <v>18</v>
      </c>
      <c r="J805" s="43" t="str">
        <f>+J806</f>
        <v>und</v>
      </c>
    </row>
    <row r="806" spans="2:10" s="1" customFormat="1" ht="13.2" x14ac:dyDescent="0.25">
      <c r="B806" s="55"/>
      <c r="C806" s="38" t="s">
        <v>372</v>
      </c>
      <c r="D806" s="39">
        <v>18</v>
      </c>
      <c r="E806" s="39"/>
      <c r="F806" s="39"/>
      <c r="G806" s="39"/>
      <c r="H806" s="39">
        <f>+D806</f>
        <v>18</v>
      </c>
      <c r="I806" s="39"/>
      <c r="J806" s="40" t="s">
        <v>30</v>
      </c>
    </row>
    <row r="807" spans="2:10" s="1" customFormat="1" ht="13.2" x14ac:dyDescent="0.25">
      <c r="B807" s="55" t="s">
        <v>201</v>
      </c>
      <c r="C807" s="56" t="s">
        <v>202</v>
      </c>
      <c r="D807" s="58"/>
      <c r="E807" s="39"/>
      <c r="F807" s="39"/>
      <c r="G807" s="39"/>
      <c r="H807" s="39"/>
      <c r="I807" s="39"/>
      <c r="J807" s="40"/>
    </row>
    <row r="808" spans="2:10" s="1" customFormat="1" ht="13.2" x14ac:dyDescent="0.25">
      <c r="B808" s="41" t="s">
        <v>207</v>
      </c>
      <c r="C808" s="41" t="s">
        <v>208</v>
      </c>
      <c r="D808" s="58"/>
      <c r="E808" s="39"/>
      <c r="F808" s="39"/>
      <c r="G808" s="39"/>
      <c r="H808" s="39"/>
      <c r="I808" s="42">
        <f>SUM(H809:H809)</f>
        <v>0</v>
      </c>
      <c r="J808" s="43" t="str">
        <f>+J809</f>
        <v>ml</v>
      </c>
    </row>
    <row r="809" spans="2:10" s="1" customFormat="1" ht="13.2" x14ac:dyDescent="0.25">
      <c r="B809" s="55"/>
      <c r="C809" s="38"/>
      <c r="D809" s="58"/>
      <c r="E809" s="39"/>
      <c r="F809" s="39"/>
      <c r="G809" s="39"/>
      <c r="H809" s="39">
        <f>IF(AND(F809=0,G809=0),D809*E809,IF(AND(E809=0,G809=0),D809*F809,IF(AND(E809=0,F809=0),D809*G809,IF(AND(E809=0),D809*F809*G809,IF(AND(F809=0),D809*E809*G809,IF(AND(G809=0),D809*E809*F809,D809*E809*F809*G809))))))</f>
        <v>0</v>
      </c>
      <c r="I809" s="39"/>
      <c r="J809" s="40" t="str">
        <f>IF(AND(E809=0,F809&lt;&gt;0,G809&lt;&gt;0),"m2",IF(AND(F809=0,E809&lt;&gt;0,G809&lt;&gt;0),"m2",IF(AND(G809=0,E809&lt;&gt;0,F809&lt;&gt;0),"m2",IF(AND(F809=0,G809=0),"ml",IF(AND(E809=0,G809=0),"ml",IF(AND(E809=0,F809=0),"ml",IF(AND(E809&lt;&gt;0,F809&lt;&gt;0,G809&lt;&gt;0),"m3",0)))))))</f>
        <v>ml</v>
      </c>
    </row>
    <row r="810" spans="2:10" s="1" customFormat="1" ht="13.2" x14ac:dyDescent="0.25">
      <c r="B810" s="41" t="s">
        <v>213</v>
      </c>
      <c r="C810" s="41" t="s">
        <v>214</v>
      </c>
      <c r="D810" s="58"/>
      <c r="E810" s="39"/>
      <c r="F810" s="39"/>
      <c r="G810" s="39"/>
      <c r="H810" s="39"/>
      <c r="I810" s="42">
        <f>SUM(H811:H811)</f>
        <v>5.2</v>
      </c>
      <c r="J810" s="43" t="str">
        <f>+J811</f>
        <v>ml</v>
      </c>
    </row>
    <row r="811" spans="2:10" s="1" customFormat="1" ht="13.2" x14ac:dyDescent="0.25">
      <c r="B811" s="55"/>
      <c r="C811" s="44" t="s">
        <v>432</v>
      </c>
      <c r="D811" s="58">
        <v>1</v>
      </c>
      <c r="E811" s="39">
        <v>5.2</v>
      </c>
      <c r="F811" s="39"/>
      <c r="G811" s="39"/>
      <c r="H811" s="39">
        <f>IF(AND(F811=0,G811=0),D811*E811,IF(AND(E811=0,G811=0),D811*F811,IF(AND(E811=0,F811=0),D811*G811,IF(AND(E811=0),D811*F811*G811,IF(AND(F811=0),D811*E811*G811,IF(AND(G811=0),D811*E811*F811,D811*E811*F811*G811))))))</f>
        <v>5.2</v>
      </c>
      <c r="I811" s="39"/>
      <c r="J811" s="40" t="str">
        <f>IF(AND(E811=0,F811&lt;&gt;0,G811&lt;&gt;0),"m2",IF(AND(F811=0,E811&lt;&gt;0,G811&lt;&gt;0),"m2",IF(AND(G811=0,E811&lt;&gt;0,F811&lt;&gt;0),"m2",IF(AND(F811=0,G811=0),"ml",IF(AND(E811=0,G811=0),"ml",IF(AND(E811=0,F811=0),"ml",IF(AND(E811&lt;&gt;0,F811&lt;&gt;0,G811&lt;&gt;0),"m3",0)))))))</f>
        <v>ml</v>
      </c>
    </row>
    <row r="812" spans="2:10" s="1" customFormat="1" ht="13.2" x14ac:dyDescent="0.25">
      <c r="B812" s="41" t="s">
        <v>223</v>
      </c>
      <c r="C812" s="41" t="s">
        <v>224</v>
      </c>
      <c r="D812" s="58"/>
      <c r="E812" s="39"/>
      <c r="F812" s="39"/>
      <c r="G812" s="39"/>
      <c r="H812" s="39"/>
      <c r="I812" s="42">
        <f>SUM(H813:H813)</f>
        <v>0</v>
      </c>
      <c r="J812" s="43" t="str">
        <f>+J813</f>
        <v>ml</v>
      </c>
    </row>
    <row r="813" spans="2:10" s="1" customFormat="1" ht="13.2" x14ac:dyDescent="0.25">
      <c r="B813" s="55"/>
      <c r="C813" s="38" t="s">
        <v>396</v>
      </c>
      <c r="D813" s="39"/>
      <c r="E813" s="39"/>
      <c r="F813" s="39"/>
      <c r="G813" s="39"/>
      <c r="H813" s="39">
        <f>IF(AND(F813=0,G813=0),D813*E813,IF(AND(E813=0,G813=0),D813*F813,IF(AND(E813=0,F813=0),D813*G813,IF(AND(E813=0),D813*F813*G813,IF(AND(F813=0),D813*E813*G813,IF(AND(G813=0),D813*E813*F813,D813*E813*F813*G813))))))</f>
        <v>0</v>
      </c>
      <c r="I813" s="39"/>
      <c r="J813" s="40" t="str">
        <f>IF(AND(E813=0,F813&lt;&gt;0,G813&lt;&gt;0),"m2",IF(AND(F813=0,E813&lt;&gt;0,G813&lt;&gt;0),"m2",IF(AND(G813=0,E813&lt;&gt;0,F813&lt;&gt;0),"m2",IF(AND(F813=0,G813=0),"ml",IF(AND(E813=0,G813=0),"ml",IF(AND(E813=0,F813=0),"ml",IF(AND(E813&lt;&gt;0,F813&lt;&gt;0,G813&lt;&gt;0),"m3",0)))))))</f>
        <v>ml</v>
      </c>
    </row>
    <row r="814" spans="2:10" s="1" customFormat="1" ht="13.2" x14ac:dyDescent="0.25">
      <c r="B814" s="55"/>
      <c r="C814" s="38"/>
      <c r="D814" s="58"/>
      <c r="E814" s="39"/>
      <c r="F814" s="39"/>
      <c r="G814" s="39"/>
      <c r="H814" s="39"/>
      <c r="I814" s="39"/>
      <c r="J814" s="40"/>
    </row>
    <row r="815" spans="2:10" s="1" customFormat="1" ht="13.2" x14ac:dyDescent="0.25">
      <c r="B815" s="55" t="s">
        <v>233</v>
      </c>
      <c r="C815" s="56" t="s">
        <v>234</v>
      </c>
      <c r="D815" s="58"/>
      <c r="E815" s="39"/>
      <c r="F815" s="39"/>
      <c r="G815" s="39"/>
      <c r="H815" s="39"/>
      <c r="I815" s="39"/>
      <c r="J815" s="40"/>
    </row>
    <row r="816" spans="2:10" s="1" customFormat="1" ht="13.2" x14ac:dyDescent="0.25">
      <c r="B816" s="41" t="s">
        <v>237</v>
      </c>
      <c r="C816" s="41" t="s">
        <v>238</v>
      </c>
      <c r="D816" s="58"/>
      <c r="E816" s="39"/>
      <c r="F816" s="39"/>
      <c r="G816" s="39"/>
      <c r="H816" s="39"/>
      <c r="I816" s="42">
        <f>SUM(H817:H822)</f>
        <v>0</v>
      </c>
      <c r="J816" s="43" t="str">
        <f>+J817</f>
        <v>und</v>
      </c>
    </row>
    <row r="817" spans="2:10" s="1" customFormat="1" ht="13.2" x14ac:dyDescent="0.25">
      <c r="B817" s="44"/>
      <c r="C817" s="72" t="s">
        <v>421</v>
      </c>
      <c r="D817" s="39"/>
      <c r="E817" s="39"/>
      <c r="F817" s="39"/>
      <c r="G817" s="39"/>
      <c r="H817" s="39"/>
      <c r="I817" s="39"/>
      <c r="J817" s="40" t="s">
        <v>30</v>
      </c>
    </row>
    <row r="818" spans="2:10" s="1" customFormat="1" ht="13.2" x14ac:dyDescent="0.25">
      <c r="B818" s="44"/>
      <c r="C818" s="38" t="s">
        <v>422</v>
      </c>
      <c r="D818" s="39"/>
      <c r="E818" s="39"/>
      <c r="F818" s="39"/>
      <c r="G818" s="39"/>
      <c r="H818" s="39">
        <f>+D818</f>
        <v>0</v>
      </c>
      <c r="I818" s="39"/>
      <c r="J818" s="40" t="s">
        <v>30</v>
      </c>
    </row>
    <row r="819" spans="2:10" s="1" customFormat="1" ht="13.2" x14ac:dyDescent="0.25">
      <c r="B819" s="44"/>
      <c r="C819" s="72" t="s">
        <v>424</v>
      </c>
      <c r="D819" s="39"/>
      <c r="E819" s="39"/>
      <c r="F819" s="39"/>
      <c r="G819" s="39"/>
      <c r="H819" s="39"/>
      <c r="I819" s="39"/>
      <c r="J819" s="40" t="s">
        <v>30</v>
      </c>
    </row>
    <row r="820" spans="2:10" s="1" customFormat="1" ht="13.2" x14ac:dyDescent="0.25">
      <c r="B820" s="44"/>
      <c r="C820" s="38" t="s">
        <v>422</v>
      </c>
      <c r="D820" s="39"/>
      <c r="E820" s="39"/>
      <c r="F820" s="39"/>
      <c r="G820" s="39"/>
      <c r="H820" s="39">
        <f>+D820</f>
        <v>0</v>
      </c>
      <c r="I820" s="39"/>
      <c r="J820" s="40" t="s">
        <v>30</v>
      </c>
    </row>
    <row r="821" spans="2:10" s="1" customFormat="1" ht="13.2" x14ac:dyDescent="0.25">
      <c r="B821" s="44"/>
      <c r="C821" s="72" t="s">
        <v>425</v>
      </c>
      <c r="D821" s="39"/>
      <c r="E821" s="39"/>
      <c r="F821" s="39"/>
      <c r="G821" s="39"/>
      <c r="H821" s="39"/>
      <c r="I821" s="39"/>
      <c r="J821" s="40" t="s">
        <v>30</v>
      </c>
    </row>
    <row r="822" spans="2:10" s="1" customFormat="1" ht="13.2" x14ac:dyDescent="0.25">
      <c r="B822" s="44"/>
      <c r="C822" s="38" t="s">
        <v>422</v>
      </c>
      <c r="D822" s="39"/>
      <c r="E822" s="39"/>
      <c r="F822" s="39"/>
      <c r="G822" s="39"/>
      <c r="H822" s="39">
        <f>+D822</f>
        <v>0</v>
      </c>
      <c r="I822" s="39"/>
      <c r="J822" s="40" t="s">
        <v>30</v>
      </c>
    </row>
    <row r="823" spans="2:10" s="1" customFormat="1" ht="13.2" x14ac:dyDescent="0.25">
      <c r="B823" s="41" t="s">
        <v>241</v>
      </c>
      <c r="C823" s="41" t="s">
        <v>332</v>
      </c>
      <c r="D823" s="58"/>
      <c r="E823" s="39"/>
      <c r="F823" s="39"/>
      <c r="G823" s="39"/>
      <c r="H823" s="39"/>
      <c r="I823" s="42">
        <f>SUM(H824:H824)</f>
        <v>0</v>
      </c>
      <c r="J823" s="43" t="str">
        <f>+J824</f>
        <v>und</v>
      </c>
    </row>
    <row r="824" spans="2:10" s="1" customFormat="1" ht="13.2" x14ac:dyDescent="0.25">
      <c r="B824" s="41"/>
      <c r="C824" s="38" t="s">
        <v>408</v>
      </c>
      <c r="D824" s="39"/>
      <c r="E824" s="39"/>
      <c r="F824" s="39"/>
      <c r="G824" s="39"/>
      <c r="H824" s="39">
        <f>IF(AND(F824=0,G824=0),D824*E824,IF(AND(E824=0,G824=0),D824*F824,IF(AND(E824=0,F824=0),D824*G824,IF(AND(E824=0),D824*F824*G824,IF(AND(F824=0),D824*E824*G824,IF(AND(G824=0),D824*E824*F824,D824*E824*F824*G824))))))</f>
        <v>0</v>
      </c>
      <c r="I824" s="39"/>
      <c r="J824" s="40" t="s">
        <v>30</v>
      </c>
    </row>
    <row r="825" spans="2:10" s="1" customFormat="1" ht="13.2" x14ac:dyDescent="0.25">
      <c r="B825" s="44"/>
      <c r="C825" s="38"/>
      <c r="D825" s="39"/>
      <c r="E825" s="39"/>
      <c r="F825" s="39"/>
      <c r="G825" s="39"/>
      <c r="H825" s="39"/>
      <c r="I825" s="39"/>
      <c r="J825" s="40"/>
    </row>
    <row r="826" spans="2:10" s="1" customFormat="1" ht="13.2" x14ac:dyDescent="0.25">
      <c r="B826" s="44"/>
      <c r="C826" s="57"/>
      <c r="D826" s="58"/>
      <c r="E826" s="39"/>
      <c r="F826" s="39"/>
      <c r="G826" s="39"/>
      <c r="H826" s="39"/>
      <c r="I826" s="39"/>
      <c r="J826" s="40"/>
    </row>
    <row r="827" spans="2:10" s="1" customFormat="1" ht="13.2" x14ac:dyDescent="0.25">
      <c r="B827" s="44"/>
      <c r="C827" s="57"/>
      <c r="D827" s="58"/>
      <c r="E827" s="39"/>
      <c r="F827" s="39"/>
      <c r="G827" s="39"/>
      <c r="H827" s="39"/>
      <c r="I827" s="39"/>
      <c r="J827" s="40"/>
    </row>
  </sheetData>
  <mergeCells count="54">
    <mergeCell ref="C151:H151"/>
    <mergeCell ref="B42:J42"/>
    <mergeCell ref="B43:J43"/>
    <mergeCell ref="B45:J45"/>
    <mergeCell ref="H46:I46"/>
    <mergeCell ref="C97:H97"/>
    <mergeCell ref="C98:H98"/>
    <mergeCell ref="B105:J105"/>
    <mergeCell ref="H106:I106"/>
    <mergeCell ref="C99:H99"/>
    <mergeCell ref="C100:H100"/>
    <mergeCell ref="C148:H148"/>
    <mergeCell ref="C149:H149"/>
    <mergeCell ref="C150:H150"/>
    <mergeCell ref="C40:H40"/>
    <mergeCell ref="C1:H1"/>
    <mergeCell ref="C2:H2"/>
    <mergeCell ref="C3:H3"/>
    <mergeCell ref="C4:H4"/>
    <mergeCell ref="B8:J8"/>
    <mergeCell ref="C37:H37"/>
    <mergeCell ref="C38:H38"/>
    <mergeCell ref="C39:H39"/>
    <mergeCell ref="B6:J6"/>
    <mergeCell ref="B7:J7"/>
    <mergeCell ref="H9:J9"/>
    <mergeCell ref="B156:J156"/>
    <mergeCell ref="H157:I157"/>
    <mergeCell ref="B223:J223"/>
    <mergeCell ref="B283:J283"/>
    <mergeCell ref="B342:J342"/>
    <mergeCell ref="C277:H277"/>
    <mergeCell ref="C278:H278"/>
    <mergeCell ref="C215:H215"/>
    <mergeCell ref="C216:H216"/>
    <mergeCell ref="C217:H217"/>
    <mergeCell ref="C218:H218"/>
    <mergeCell ref="C275:H275"/>
    <mergeCell ref="C276:H276"/>
    <mergeCell ref="H343:I343"/>
    <mergeCell ref="B403:J403"/>
    <mergeCell ref="H404:I404"/>
    <mergeCell ref="B466:J466"/>
    <mergeCell ref="H467:I467"/>
    <mergeCell ref="B523:J523"/>
    <mergeCell ref="H524:I524"/>
    <mergeCell ref="B580:J580"/>
    <mergeCell ref="H581:I581"/>
    <mergeCell ref="B638:J638"/>
    <mergeCell ref="H639:I639"/>
    <mergeCell ref="B712:J712"/>
    <mergeCell ref="H713:I713"/>
    <mergeCell ref="B779:J779"/>
    <mergeCell ref="H780:I780"/>
  </mergeCells>
  <pageMargins left="0.70866141732283472" right="0.70866141732283472" top="0.74803149606299213" bottom="0.74803149606299213" header="0.31496062992125984" footer="0.31496062992125984"/>
  <pageSetup paperSize="9" scale="53" fitToWidth="0" fitToHeight="0" orientation="portrait" r:id="rId1"/>
  <rowBreaks count="2" manualBreakCount="2">
    <brk id="35" max="16383" man="1"/>
    <brk id="95" max="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2F89-B90D-4F6D-BBE1-5CD030BF5A7F}">
  <dimension ref="A1:K40"/>
  <sheetViews>
    <sheetView tabSelected="1" view="pageBreakPreview" topLeftCell="A7" zoomScaleNormal="100" zoomScaleSheetLayoutView="100" workbookViewId="0">
      <selection activeCell="B16" sqref="B16:G16"/>
    </sheetView>
  </sheetViews>
  <sheetFormatPr baseColWidth="10" defaultRowHeight="14.4" x14ac:dyDescent="0.3"/>
  <cols>
    <col min="4" max="5" width="7.44140625" customWidth="1"/>
    <col min="6" max="6" width="8.77734375" customWidth="1"/>
    <col min="7" max="7" width="1.77734375" customWidth="1"/>
    <col min="9" max="9" width="12.6640625" customWidth="1"/>
    <col min="10" max="10" width="13.44140625" customWidth="1"/>
  </cols>
  <sheetData>
    <row r="1" spans="1:11" x14ac:dyDescent="0.3">
      <c r="A1" s="1"/>
      <c r="B1" s="124"/>
      <c r="C1" s="142" t="s">
        <v>0</v>
      </c>
      <c r="D1" s="142"/>
      <c r="E1" s="142"/>
      <c r="F1" s="142"/>
      <c r="G1" s="142"/>
      <c r="H1" s="142"/>
      <c r="I1" s="142"/>
      <c r="J1" s="1"/>
      <c r="K1" s="1"/>
    </row>
    <row r="2" spans="1:11" x14ac:dyDescent="0.3">
      <c r="A2" s="1"/>
      <c r="B2" s="124"/>
      <c r="C2" s="142" t="s">
        <v>1</v>
      </c>
      <c r="D2" s="142"/>
      <c r="E2" s="142"/>
      <c r="F2" s="142"/>
      <c r="G2" s="142"/>
      <c r="H2" s="142"/>
      <c r="I2" s="142"/>
      <c r="J2" s="1"/>
      <c r="K2" s="1"/>
    </row>
    <row r="3" spans="1:11" x14ac:dyDescent="0.3">
      <c r="A3" s="1"/>
      <c r="B3" s="124"/>
      <c r="C3" s="142" t="s">
        <v>2</v>
      </c>
      <c r="D3" s="142"/>
      <c r="E3" s="142"/>
      <c r="F3" s="142"/>
      <c r="G3" s="142"/>
      <c r="H3" s="142"/>
      <c r="I3" s="142"/>
      <c r="J3" s="1"/>
      <c r="K3" s="1"/>
    </row>
    <row r="4" spans="1:11" x14ac:dyDescent="0.3">
      <c r="A4" s="1"/>
      <c r="B4" s="125"/>
      <c r="C4" s="143" t="s">
        <v>486</v>
      </c>
      <c r="D4" s="143"/>
      <c r="E4" s="143"/>
      <c r="F4" s="143"/>
      <c r="G4" s="143"/>
      <c r="H4" s="143"/>
      <c r="I4" s="143"/>
      <c r="J4" s="1"/>
      <c r="K4" s="1"/>
    </row>
    <row r="5" spans="1:11" x14ac:dyDescent="0.3">
      <c r="A5" s="1"/>
      <c r="B5" s="104"/>
      <c r="C5" s="104"/>
      <c r="D5" s="104"/>
      <c r="E5" s="104"/>
      <c r="F5" s="104"/>
      <c r="G5" s="104"/>
      <c r="H5" s="104"/>
      <c r="I5" s="1"/>
      <c r="J5" s="1"/>
      <c r="K5" s="1"/>
    </row>
    <row r="6" spans="1:11" x14ac:dyDescent="0.3">
      <c r="A6" s="158" t="s">
        <v>4</v>
      </c>
      <c r="B6" s="159"/>
      <c r="C6" s="159"/>
      <c r="D6" s="159"/>
      <c r="E6" s="159"/>
      <c r="F6" s="159"/>
      <c r="G6" s="159"/>
      <c r="H6" s="159"/>
      <c r="I6" s="159"/>
      <c r="J6" s="159"/>
      <c r="K6" s="160"/>
    </row>
    <row r="7" spans="1:11" ht="15" thickBot="1" x14ac:dyDescent="0.35">
      <c r="A7" s="164" t="s">
        <v>490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1" ht="31.2" customHeight="1" x14ac:dyDescent="0.3">
      <c r="A8" s="137" t="s">
        <v>6</v>
      </c>
      <c r="B8" s="138"/>
      <c r="C8" s="138"/>
      <c r="D8" s="138"/>
      <c r="E8" s="138"/>
      <c r="F8" s="138"/>
      <c r="G8" s="138"/>
      <c r="H8" s="138"/>
      <c r="I8" s="138"/>
      <c r="J8" s="138"/>
      <c r="K8" s="139"/>
    </row>
    <row r="9" spans="1:11" x14ac:dyDescent="0.3">
      <c r="A9" s="2" t="s">
        <v>7</v>
      </c>
      <c r="B9" s="3" t="s">
        <v>8</v>
      </c>
      <c r="C9" s="3"/>
      <c r="D9" s="4"/>
      <c r="E9" s="5"/>
      <c r="F9" s="6" t="s">
        <v>9</v>
      </c>
      <c r="G9" s="140">
        <v>44608</v>
      </c>
      <c r="H9" s="140"/>
      <c r="I9" s="140"/>
      <c r="J9" s="103"/>
      <c r="K9" s="7"/>
    </row>
    <row r="10" spans="1:11" x14ac:dyDescent="0.3">
      <c r="A10" s="2" t="s">
        <v>519</v>
      </c>
      <c r="B10" s="3" t="s">
        <v>485</v>
      </c>
      <c r="C10" s="1"/>
      <c r="D10" s="1"/>
      <c r="E10" s="3"/>
      <c r="F10" s="8" t="s">
        <v>520</v>
      </c>
      <c r="G10" s="4" t="s">
        <v>487</v>
      </c>
      <c r="H10" s="4"/>
      <c r="I10" s="9"/>
      <c r="J10" s="9"/>
      <c r="K10" s="10"/>
    </row>
    <row r="11" spans="1:11" ht="39.6" x14ac:dyDescent="0.3">
      <c r="A11" s="45" t="s">
        <v>20</v>
      </c>
      <c r="B11" s="182" t="s">
        <v>21</v>
      </c>
      <c r="C11" s="183"/>
      <c r="D11" s="183"/>
      <c r="E11" s="183"/>
      <c r="F11" s="183"/>
      <c r="G11" s="184"/>
      <c r="H11" s="97" t="s">
        <v>334</v>
      </c>
      <c r="I11" s="96" t="s">
        <v>335</v>
      </c>
      <c r="J11" s="96" t="s">
        <v>336</v>
      </c>
      <c r="K11" s="49" t="s">
        <v>23</v>
      </c>
    </row>
    <row r="12" spans="1:11" x14ac:dyDescent="0.3">
      <c r="A12" s="135">
        <v>4.04</v>
      </c>
      <c r="B12" s="173" t="s">
        <v>521</v>
      </c>
      <c r="C12" s="174"/>
      <c r="D12" s="174"/>
      <c r="E12" s="174"/>
      <c r="F12" s="174"/>
      <c r="G12" s="175"/>
      <c r="H12" s="131"/>
      <c r="I12" s="132"/>
      <c r="J12" s="132"/>
      <c r="K12" s="133"/>
    </row>
    <row r="13" spans="1:11" x14ac:dyDescent="0.3">
      <c r="A13" s="136" t="s">
        <v>246</v>
      </c>
      <c r="B13" s="173" t="s">
        <v>491</v>
      </c>
      <c r="C13" s="174"/>
      <c r="D13" s="174"/>
      <c r="E13" s="174"/>
      <c r="F13" s="174"/>
      <c r="G13" s="175"/>
      <c r="H13" s="24"/>
      <c r="I13" s="24"/>
      <c r="J13" s="24"/>
      <c r="K13" s="25"/>
    </row>
    <row r="14" spans="1:11" x14ac:dyDescent="0.3">
      <c r="A14" s="134" t="s">
        <v>248</v>
      </c>
      <c r="B14" s="176" t="s">
        <v>492</v>
      </c>
      <c r="C14" s="177" t="s">
        <v>492</v>
      </c>
      <c r="D14" s="177" t="s">
        <v>492</v>
      </c>
      <c r="E14" s="177" t="s">
        <v>492</v>
      </c>
      <c r="F14" s="177" t="s">
        <v>492</v>
      </c>
      <c r="G14" s="178" t="s">
        <v>492</v>
      </c>
      <c r="H14" s="24">
        <v>137</v>
      </c>
      <c r="I14" s="24">
        <v>168</v>
      </c>
      <c r="J14" s="24">
        <f>I14-H14</f>
        <v>31</v>
      </c>
      <c r="K14" s="25" t="s">
        <v>95</v>
      </c>
    </row>
    <row r="15" spans="1:11" x14ac:dyDescent="0.3">
      <c r="A15" s="134" t="s">
        <v>250</v>
      </c>
      <c r="B15" s="176" t="s">
        <v>493</v>
      </c>
      <c r="C15" s="177" t="s">
        <v>493</v>
      </c>
      <c r="D15" s="177" t="s">
        <v>493</v>
      </c>
      <c r="E15" s="177" t="s">
        <v>493</v>
      </c>
      <c r="F15" s="177" t="s">
        <v>493</v>
      </c>
      <c r="G15" s="178" t="s">
        <v>493</v>
      </c>
      <c r="H15" s="24">
        <v>23</v>
      </c>
      <c r="I15" s="24">
        <v>32</v>
      </c>
      <c r="J15" s="24">
        <f t="shared" ref="J15:J39" si="0">I15-H15</f>
        <v>9</v>
      </c>
      <c r="K15" s="25" t="s">
        <v>95</v>
      </c>
    </row>
    <row r="16" spans="1:11" x14ac:dyDescent="0.3">
      <c r="A16" s="134" t="s">
        <v>252</v>
      </c>
      <c r="B16" s="176" t="s">
        <v>494</v>
      </c>
      <c r="C16" s="177" t="s">
        <v>494</v>
      </c>
      <c r="D16" s="177" t="s">
        <v>494</v>
      </c>
      <c r="E16" s="177" t="s">
        <v>494</v>
      </c>
      <c r="F16" s="177" t="s">
        <v>494</v>
      </c>
      <c r="G16" s="178" t="s">
        <v>494</v>
      </c>
      <c r="H16" s="24">
        <v>67</v>
      </c>
      <c r="I16" s="24">
        <v>104</v>
      </c>
      <c r="J16" s="24">
        <f t="shared" si="0"/>
        <v>37</v>
      </c>
      <c r="K16" s="25" t="s">
        <v>95</v>
      </c>
    </row>
    <row r="17" spans="1:11" x14ac:dyDescent="0.3">
      <c r="A17" s="134" t="s">
        <v>254</v>
      </c>
      <c r="B17" s="176" t="s">
        <v>495</v>
      </c>
      <c r="C17" s="177" t="s">
        <v>495</v>
      </c>
      <c r="D17" s="177" t="s">
        <v>495</v>
      </c>
      <c r="E17" s="177" t="s">
        <v>495</v>
      </c>
      <c r="F17" s="177" t="s">
        <v>495</v>
      </c>
      <c r="G17" s="178" t="s">
        <v>495</v>
      </c>
      <c r="H17" s="24">
        <v>46</v>
      </c>
      <c r="I17" s="24">
        <v>66</v>
      </c>
      <c r="J17" s="24">
        <f t="shared" si="0"/>
        <v>20</v>
      </c>
      <c r="K17" s="25" t="s">
        <v>95</v>
      </c>
    </row>
    <row r="18" spans="1:11" x14ac:dyDescent="0.3">
      <c r="A18" s="136" t="s">
        <v>256</v>
      </c>
      <c r="B18" s="173" t="s">
        <v>496</v>
      </c>
      <c r="C18" s="174" t="s">
        <v>496</v>
      </c>
      <c r="D18" s="174" t="s">
        <v>496</v>
      </c>
      <c r="E18" s="174" t="s">
        <v>496</v>
      </c>
      <c r="F18" s="174" t="s">
        <v>496</v>
      </c>
      <c r="G18" s="175" t="s">
        <v>496</v>
      </c>
      <c r="H18" s="24"/>
      <c r="I18" s="24"/>
      <c r="J18" s="24"/>
      <c r="K18" s="25"/>
    </row>
    <row r="19" spans="1:11" x14ac:dyDescent="0.3">
      <c r="A19" s="24" t="s">
        <v>258</v>
      </c>
      <c r="B19" s="176" t="s">
        <v>497</v>
      </c>
      <c r="C19" s="177" t="s">
        <v>497</v>
      </c>
      <c r="D19" s="177" t="s">
        <v>497</v>
      </c>
      <c r="E19" s="177" t="s">
        <v>497</v>
      </c>
      <c r="F19" s="177" t="s">
        <v>497</v>
      </c>
      <c r="G19" s="178" t="s">
        <v>497</v>
      </c>
      <c r="H19" s="24">
        <v>30</v>
      </c>
      <c r="I19" s="24">
        <v>37</v>
      </c>
      <c r="J19" s="24">
        <f t="shared" si="0"/>
        <v>7</v>
      </c>
      <c r="K19" s="25" t="s">
        <v>459</v>
      </c>
    </row>
    <row r="20" spans="1:11" x14ac:dyDescent="0.3">
      <c r="A20" s="24" t="s">
        <v>260</v>
      </c>
      <c r="B20" s="176" t="s">
        <v>498</v>
      </c>
      <c r="C20" s="177" t="s">
        <v>498</v>
      </c>
      <c r="D20" s="177" t="s">
        <v>498</v>
      </c>
      <c r="E20" s="177" t="s">
        <v>498</v>
      </c>
      <c r="F20" s="177" t="s">
        <v>498</v>
      </c>
      <c r="G20" s="178" t="s">
        <v>498</v>
      </c>
      <c r="H20" s="24">
        <v>187.9</v>
      </c>
      <c r="I20" s="24">
        <v>241.65</v>
      </c>
      <c r="J20" s="24">
        <f t="shared" si="0"/>
        <v>53.75</v>
      </c>
      <c r="K20" s="25" t="s">
        <v>459</v>
      </c>
    </row>
    <row r="21" spans="1:11" x14ac:dyDescent="0.3">
      <c r="A21" s="24" t="s">
        <v>262</v>
      </c>
      <c r="B21" s="176" t="s">
        <v>499</v>
      </c>
      <c r="C21" s="177" t="s">
        <v>499</v>
      </c>
      <c r="D21" s="177" t="s">
        <v>499</v>
      </c>
      <c r="E21" s="177" t="s">
        <v>499</v>
      </c>
      <c r="F21" s="177" t="s">
        <v>499</v>
      </c>
      <c r="G21" s="178" t="s">
        <v>499</v>
      </c>
      <c r="H21" s="24">
        <v>91</v>
      </c>
      <c r="I21" s="24">
        <v>94.86</v>
      </c>
      <c r="J21" s="24">
        <f t="shared" si="0"/>
        <v>3.8599999999999994</v>
      </c>
      <c r="K21" s="25" t="s">
        <v>459</v>
      </c>
    </row>
    <row r="22" spans="1:11" x14ac:dyDescent="0.3">
      <c r="A22" s="136" t="s">
        <v>268</v>
      </c>
      <c r="B22" s="173" t="s">
        <v>500</v>
      </c>
      <c r="C22" s="174"/>
      <c r="D22" s="174"/>
      <c r="E22" s="174"/>
      <c r="F22" s="174"/>
      <c r="G22" s="175"/>
      <c r="H22" s="24"/>
      <c r="I22" s="24"/>
      <c r="J22" s="24"/>
      <c r="K22" s="24"/>
    </row>
    <row r="23" spans="1:11" x14ac:dyDescent="0.3">
      <c r="A23" s="24" t="s">
        <v>270</v>
      </c>
      <c r="B23" s="176" t="s">
        <v>501</v>
      </c>
      <c r="C23" s="177" t="s">
        <v>501</v>
      </c>
      <c r="D23" s="177" t="s">
        <v>501</v>
      </c>
      <c r="E23" s="177" t="s">
        <v>501</v>
      </c>
      <c r="F23" s="177" t="s">
        <v>501</v>
      </c>
      <c r="G23" s="178" t="s">
        <v>501</v>
      </c>
      <c r="H23" s="24">
        <v>48.4</v>
      </c>
      <c r="I23" s="24">
        <v>55.69</v>
      </c>
      <c r="J23" s="24">
        <f t="shared" si="0"/>
        <v>7.2899999999999991</v>
      </c>
      <c r="K23" s="25" t="s">
        <v>459</v>
      </c>
    </row>
    <row r="24" spans="1:11" ht="25.2" customHeight="1" x14ac:dyDescent="0.3">
      <c r="A24" s="24" t="s">
        <v>271</v>
      </c>
      <c r="B24" s="179" t="s">
        <v>502</v>
      </c>
      <c r="C24" s="180" t="s">
        <v>502</v>
      </c>
      <c r="D24" s="180" t="s">
        <v>502</v>
      </c>
      <c r="E24" s="180" t="s">
        <v>502</v>
      </c>
      <c r="F24" s="180" t="s">
        <v>502</v>
      </c>
      <c r="G24" s="181" t="s">
        <v>502</v>
      </c>
      <c r="H24" s="24">
        <v>102.23</v>
      </c>
      <c r="I24" s="24">
        <v>223.39</v>
      </c>
      <c r="J24" s="24">
        <f t="shared" si="0"/>
        <v>121.15999999999998</v>
      </c>
      <c r="K24" s="25" t="s">
        <v>459</v>
      </c>
    </row>
    <row r="25" spans="1:11" x14ac:dyDescent="0.3">
      <c r="A25" s="136" t="s">
        <v>273</v>
      </c>
      <c r="B25" s="173" t="s">
        <v>503</v>
      </c>
      <c r="C25" s="174"/>
      <c r="D25" s="174"/>
      <c r="E25" s="174"/>
      <c r="F25" s="174"/>
      <c r="G25" s="175"/>
      <c r="H25" s="24"/>
      <c r="I25" s="24"/>
      <c r="J25" s="24"/>
      <c r="K25" s="24"/>
    </row>
    <row r="26" spans="1:11" x14ac:dyDescent="0.3">
      <c r="A26" s="24" t="s">
        <v>275</v>
      </c>
      <c r="B26" s="176" t="s">
        <v>504</v>
      </c>
      <c r="C26" s="177"/>
      <c r="D26" s="177"/>
      <c r="E26" s="177"/>
      <c r="F26" s="177"/>
      <c r="G26" s="178"/>
      <c r="H26" s="24">
        <v>58</v>
      </c>
      <c r="I26" s="24">
        <v>71</v>
      </c>
      <c r="J26" s="24">
        <f t="shared" si="0"/>
        <v>13</v>
      </c>
      <c r="K26" s="25" t="s">
        <v>505</v>
      </c>
    </row>
    <row r="27" spans="1:11" x14ac:dyDescent="0.3">
      <c r="A27" s="24" t="s">
        <v>277</v>
      </c>
      <c r="B27" s="176" t="s">
        <v>506</v>
      </c>
      <c r="C27" s="177"/>
      <c r="D27" s="177"/>
      <c r="E27" s="177"/>
      <c r="F27" s="177"/>
      <c r="G27" s="178"/>
      <c r="H27" s="24">
        <v>35</v>
      </c>
      <c r="I27" s="24">
        <v>53</v>
      </c>
      <c r="J27" s="24">
        <f t="shared" si="0"/>
        <v>18</v>
      </c>
      <c r="K27" s="25" t="s">
        <v>505</v>
      </c>
    </row>
    <row r="28" spans="1:11" x14ac:dyDescent="0.3">
      <c r="A28" s="24" t="s">
        <v>279</v>
      </c>
      <c r="B28" s="176" t="s">
        <v>507</v>
      </c>
      <c r="C28" s="177"/>
      <c r="D28" s="177"/>
      <c r="E28" s="177"/>
      <c r="F28" s="177"/>
      <c r="G28" s="178"/>
      <c r="H28" s="24">
        <v>47</v>
      </c>
      <c r="I28" s="24">
        <v>50</v>
      </c>
      <c r="J28" s="24">
        <f t="shared" si="0"/>
        <v>3</v>
      </c>
      <c r="K28" s="25" t="s">
        <v>505</v>
      </c>
    </row>
    <row r="29" spans="1:11" x14ac:dyDescent="0.3">
      <c r="A29" s="24" t="s">
        <v>281</v>
      </c>
      <c r="B29" s="176" t="s">
        <v>508</v>
      </c>
      <c r="C29" s="177"/>
      <c r="D29" s="177"/>
      <c r="E29" s="177"/>
      <c r="F29" s="177"/>
      <c r="G29" s="178"/>
      <c r="H29" s="24">
        <v>7</v>
      </c>
      <c r="I29" s="24">
        <v>8</v>
      </c>
      <c r="J29" s="24">
        <f t="shared" si="0"/>
        <v>1</v>
      </c>
      <c r="K29" s="25" t="s">
        <v>505</v>
      </c>
    </row>
    <row r="30" spans="1:11" x14ac:dyDescent="0.3">
      <c r="A30" s="24" t="s">
        <v>283</v>
      </c>
      <c r="B30" s="176" t="s">
        <v>509</v>
      </c>
      <c r="C30" s="177"/>
      <c r="D30" s="177"/>
      <c r="E30" s="177"/>
      <c r="F30" s="177"/>
      <c r="G30" s="178"/>
      <c r="H30" s="24">
        <v>18</v>
      </c>
      <c r="I30" s="24">
        <v>24</v>
      </c>
      <c r="J30" s="24">
        <f t="shared" si="0"/>
        <v>6</v>
      </c>
      <c r="K30" s="25" t="s">
        <v>505</v>
      </c>
    </row>
    <row r="31" spans="1:11" x14ac:dyDescent="0.3">
      <c r="A31" s="24" t="s">
        <v>285</v>
      </c>
      <c r="B31" s="176" t="s">
        <v>510</v>
      </c>
      <c r="C31" s="177"/>
      <c r="D31" s="177"/>
      <c r="E31" s="177"/>
      <c r="F31" s="177"/>
      <c r="G31" s="178"/>
      <c r="H31" s="24">
        <v>6</v>
      </c>
      <c r="I31" s="24">
        <v>20</v>
      </c>
      <c r="J31" s="24">
        <f t="shared" si="0"/>
        <v>14</v>
      </c>
      <c r="K31" s="25" t="s">
        <v>505</v>
      </c>
    </row>
    <row r="32" spans="1:11" x14ac:dyDescent="0.3">
      <c r="A32" s="24" t="s">
        <v>287</v>
      </c>
      <c r="B32" s="176" t="s">
        <v>511</v>
      </c>
      <c r="C32" s="177"/>
      <c r="D32" s="177"/>
      <c r="E32" s="177"/>
      <c r="F32" s="177"/>
      <c r="G32" s="178"/>
      <c r="H32" s="24">
        <v>15</v>
      </c>
      <c r="I32" s="24">
        <v>30</v>
      </c>
      <c r="J32" s="24">
        <f t="shared" si="0"/>
        <v>15</v>
      </c>
      <c r="K32" s="25" t="s">
        <v>505</v>
      </c>
    </row>
    <row r="33" spans="1:11" x14ac:dyDescent="0.3">
      <c r="A33" s="24" t="s">
        <v>289</v>
      </c>
      <c r="B33" s="176" t="s">
        <v>512</v>
      </c>
      <c r="C33" s="177"/>
      <c r="D33" s="177"/>
      <c r="E33" s="177"/>
      <c r="F33" s="177"/>
      <c r="G33" s="178"/>
      <c r="H33" s="24">
        <v>23</v>
      </c>
      <c r="I33" s="24">
        <v>48</v>
      </c>
      <c r="J33" s="24">
        <f t="shared" si="0"/>
        <v>25</v>
      </c>
      <c r="K33" s="25" t="s">
        <v>505</v>
      </c>
    </row>
    <row r="34" spans="1:11" x14ac:dyDescent="0.3">
      <c r="A34" s="24" t="s">
        <v>291</v>
      </c>
      <c r="B34" s="176" t="s">
        <v>513</v>
      </c>
      <c r="C34" s="177"/>
      <c r="D34" s="177"/>
      <c r="E34" s="177"/>
      <c r="F34" s="177"/>
      <c r="G34" s="178"/>
      <c r="H34" s="24">
        <v>26</v>
      </c>
      <c r="I34" s="24">
        <v>37</v>
      </c>
      <c r="J34" s="24">
        <f t="shared" si="0"/>
        <v>11</v>
      </c>
      <c r="K34" s="25" t="s">
        <v>505</v>
      </c>
    </row>
    <row r="35" spans="1:11" x14ac:dyDescent="0.3">
      <c r="A35" s="24" t="s">
        <v>293</v>
      </c>
      <c r="B35" s="176" t="s">
        <v>514</v>
      </c>
      <c r="C35" s="177"/>
      <c r="D35" s="177"/>
      <c r="E35" s="177"/>
      <c r="F35" s="177"/>
      <c r="G35" s="178"/>
      <c r="H35" s="24">
        <v>18</v>
      </c>
      <c r="I35" s="24">
        <v>23</v>
      </c>
      <c r="J35" s="24">
        <f t="shared" si="0"/>
        <v>5</v>
      </c>
      <c r="K35" s="25" t="s">
        <v>505</v>
      </c>
    </row>
    <row r="36" spans="1:11" x14ac:dyDescent="0.3">
      <c r="A36" s="136" t="s">
        <v>309</v>
      </c>
      <c r="B36" s="173" t="s">
        <v>515</v>
      </c>
      <c r="C36" s="174"/>
      <c r="D36" s="174"/>
      <c r="E36" s="174"/>
      <c r="F36" s="174"/>
      <c r="G36" s="175"/>
      <c r="H36" s="24"/>
      <c r="I36" s="24"/>
      <c r="J36" s="24"/>
      <c r="K36" s="25"/>
    </row>
    <row r="37" spans="1:11" x14ac:dyDescent="0.3">
      <c r="A37" s="24" t="s">
        <v>311</v>
      </c>
      <c r="B37" s="176" t="s">
        <v>516</v>
      </c>
      <c r="C37" s="177"/>
      <c r="D37" s="177"/>
      <c r="E37" s="177"/>
      <c r="F37" s="177"/>
      <c r="G37" s="178"/>
      <c r="H37" s="24">
        <v>4</v>
      </c>
      <c r="I37" s="24">
        <v>10</v>
      </c>
      <c r="J37" s="24">
        <f t="shared" si="0"/>
        <v>6</v>
      </c>
      <c r="K37" s="25" t="s">
        <v>505</v>
      </c>
    </row>
    <row r="38" spans="1:11" x14ac:dyDescent="0.3">
      <c r="A38" s="24" t="s">
        <v>313</v>
      </c>
      <c r="B38" s="176" t="s">
        <v>517</v>
      </c>
      <c r="C38" s="177"/>
      <c r="D38" s="177"/>
      <c r="E38" s="177"/>
      <c r="F38" s="177"/>
      <c r="G38" s="178"/>
      <c r="H38" s="24">
        <v>6</v>
      </c>
      <c r="I38" s="24">
        <v>9</v>
      </c>
      <c r="J38" s="24">
        <f t="shared" si="0"/>
        <v>3</v>
      </c>
      <c r="K38" s="25" t="s">
        <v>505</v>
      </c>
    </row>
    <row r="39" spans="1:11" x14ac:dyDescent="0.3">
      <c r="A39" s="24" t="s">
        <v>315</v>
      </c>
      <c r="B39" s="176" t="s">
        <v>518</v>
      </c>
      <c r="C39" s="177"/>
      <c r="D39" s="177"/>
      <c r="E39" s="177"/>
      <c r="F39" s="177"/>
      <c r="G39" s="178"/>
      <c r="H39" s="24">
        <v>2</v>
      </c>
      <c r="I39" s="24">
        <v>3</v>
      </c>
      <c r="J39" s="24">
        <f t="shared" si="0"/>
        <v>1</v>
      </c>
      <c r="K39" s="25" t="s">
        <v>505</v>
      </c>
    </row>
    <row r="40" spans="1:11" x14ac:dyDescent="0.3">
      <c r="A40" s="31"/>
      <c r="B40" s="170"/>
      <c r="C40" s="171"/>
      <c r="D40" s="171"/>
      <c r="E40" s="171"/>
      <c r="F40" s="171"/>
      <c r="G40" s="172"/>
      <c r="H40" s="31"/>
      <c r="I40" s="31"/>
      <c r="J40" s="31"/>
      <c r="K40" s="35"/>
    </row>
  </sheetData>
  <mergeCells count="38">
    <mergeCell ref="A6:K6"/>
    <mergeCell ref="A7:K7"/>
    <mergeCell ref="B21:G21"/>
    <mergeCell ref="A8:K8"/>
    <mergeCell ref="G9:I9"/>
    <mergeCell ref="B11:G11"/>
    <mergeCell ref="B13:G13"/>
    <mergeCell ref="B14:G14"/>
    <mergeCell ref="B15:G15"/>
    <mergeCell ref="B16:G16"/>
    <mergeCell ref="B17:G17"/>
    <mergeCell ref="B18:G18"/>
    <mergeCell ref="B19:G19"/>
    <mergeCell ref="B20:G20"/>
    <mergeCell ref="B32:G32"/>
    <mergeCell ref="B33:G33"/>
    <mergeCell ref="B22:G22"/>
    <mergeCell ref="B23:G23"/>
    <mergeCell ref="B24:G24"/>
    <mergeCell ref="B25:G25"/>
    <mergeCell ref="B26:G26"/>
    <mergeCell ref="B27:G27"/>
    <mergeCell ref="B40:G40"/>
    <mergeCell ref="B12:G12"/>
    <mergeCell ref="C1:I1"/>
    <mergeCell ref="C2:I2"/>
    <mergeCell ref="C3:I3"/>
    <mergeCell ref="C4:I4"/>
    <mergeCell ref="B34:G34"/>
    <mergeCell ref="B35:G35"/>
    <mergeCell ref="B36:G36"/>
    <mergeCell ref="B37:G37"/>
    <mergeCell ref="B38:G38"/>
    <mergeCell ref="B39:G39"/>
    <mergeCell ref="B28:G28"/>
    <mergeCell ref="B29:G29"/>
    <mergeCell ref="B30:G30"/>
    <mergeCell ref="B31:G31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74"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MET-I.S.</vt:lpstr>
      <vt:lpstr>MET. A.S-S.A</vt:lpstr>
      <vt:lpstr>RESUMEN_MM</vt:lpstr>
      <vt:lpstr>MET_MM</vt:lpstr>
      <vt:lpstr>MET. DESAGUE</vt:lpstr>
      <vt:lpstr>MET_MM!Área_de_impresión</vt:lpstr>
      <vt:lpstr>'MET-I.S.'!Área_de_impresión</vt:lpstr>
      <vt:lpstr>RESUMEN_MM!Área_de_impresión</vt:lpstr>
      <vt:lpstr>'MET-I.S.'!Títulos_a_imprimir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USUARIO</cp:lastModifiedBy>
  <cp:revision/>
  <cp:lastPrinted>2022-03-24T18:02:11Z</cp:lastPrinted>
  <dcterms:created xsi:type="dcterms:W3CDTF">2017-05-18T21:02:36Z</dcterms:created>
  <dcterms:modified xsi:type="dcterms:W3CDTF">2022-03-24T20:28:37Z</dcterms:modified>
  <cp:category/>
  <cp:contentStatus/>
</cp:coreProperties>
</file>