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anato\OneDrive\Escritorio\ANA PAOLA - SANTA ROSA\AMPL.PRES.7. FINAL\XXXXX CONSULTAS AL PROYECTISTA-PN\"/>
    </mc:Choice>
  </mc:AlternateContent>
  <xr:revisionPtr revIDLastSave="0" documentId="13_ncr:1_{469FA3BD-A603-401E-B06E-D948EDAFF32E}" xr6:coauthVersionLast="47" xr6:coauthVersionMax="47" xr10:uidLastSave="{00000000-0000-0000-0000-000000000000}"/>
  <bookViews>
    <workbookView xWindow="-108" yWindow="-108" windowWidth="23256" windowHeight="12456" firstSheet="1" activeTab="2" xr2:uid="{00000000-000D-0000-FFFF-FFFF00000000}"/>
  </bookViews>
  <sheets>
    <sheet name="Hoja2" sheetId="2" state="hidden" r:id="rId1"/>
    <sheet name="Metrado PN" sheetId="3" r:id="rId2"/>
    <sheet name="Resumen PN" sheetId="1" r:id="rId3"/>
  </sheets>
  <externalReferences>
    <externalReference r:id="rId4"/>
    <externalReference r:id="rId5"/>
    <externalReference r:id="rId6"/>
    <externalReference r:id="rId7"/>
    <externalReference r:id="rId8"/>
  </externalReferences>
  <definedNames>
    <definedName name="_C0001">[1]MATERIAL!$A$2:$R$57</definedName>
    <definedName name="_C002">[1]MATERIAL!$A$96:$R$146</definedName>
    <definedName name="_Fill" hidden="1">[1]MATERIAL!$D$60:$O$60</definedName>
    <definedName name="_Key1" hidden="1">'[2]ALT-PREC'!$D$10:$D$15</definedName>
    <definedName name="_Order1" hidden="1">0</definedName>
    <definedName name="_Regression_Out" hidden="1">'[2]ALT-PREC'!$I$7</definedName>
    <definedName name="_Sort" hidden="1">'[2]ALT-PREC'!$C$10:$E$18</definedName>
    <definedName name="A">#REF!</definedName>
    <definedName name="_xlnm.Extract">[1]MATERIAL!$U$9:$U$39</definedName>
    <definedName name="_xlnm.Print_Area" localSheetId="1">'Metrado PN'!$A$1:$J$576</definedName>
    <definedName name="_xlnm.Print_Area" localSheetId="2">'Resumen PN'!$A$1:$K$45</definedName>
    <definedName name="Base_datos_IM">[1]MATERIAL!$Q$10:$R$40</definedName>
    <definedName name="_xlnm.Database">[3]SOCTA2!$Q$10:$R$40</definedName>
    <definedName name="_xlnm.Criteria">[1]MATERIAL!$T$9:$U$10</definedName>
    <definedName name="Criterios_IM">[1]MATERIAL!$T$9:$U$10</definedName>
    <definedName name="datos">#REF!</definedName>
    <definedName name="Expediente">#REF!</definedName>
    <definedName name="Extracción_IM">[1]MATERIAL!$U$9:$U$39</definedName>
    <definedName name="FIERRO">#REF!</definedName>
    <definedName name="fnvkdnklgtrmtrlñ">[4]SOCTA2!$Q$10:$R$40</definedName>
    <definedName name="freddy" hidden="1">'[5]ALT-PREC'!$I$7</definedName>
    <definedName name="ggg">[3]SOCTA2!$T$9:$U$10</definedName>
    <definedName name="HH">[3]SOCTA2!$T$9:$U$10</definedName>
    <definedName name="MEDIA">#REF!</definedName>
    <definedName name="Metrado_EXP">#REF!</definedName>
    <definedName name="NUEVO">[3]SOCTA2!$A$2:$R$57</definedName>
    <definedName name="Pileta">#REF!</definedName>
    <definedName name="_xlnm.Print_Titles" localSheetId="1">'Metrado PN'!$1:$15</definedName>
    <definedName name="TOTAL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56" i="3" l="1"/>
  <c r="H351" i="3"/>
  <c r="H352" i="3"/>
  <c r="H353" i="3"/>
  <c r="H350" i="3"/>
  <c r="I362" i="3" l="1"/>
  <c r="E566" i="3" l="1"/>
  <c r="E565" i="3"/>
  <c r="E564" i="3"/>
  <c r="H552" i="3"/>
  <c r="E553" i="3" l="1"/>
  <c r="H553" i="3" s="1"/>
  <c r="E554" i="3"/>
  <c r="H554" i="3" s="1"/>
  <c r="H20" i="3"/>
  <c r="H21" i="3"/>
  <c r="H22" i="3"/>
  <c r="H23" i="3"/>
  <c r="H24" i="3"/>
  <c r="H25" i="3"/>
  <c r="H26" i="3"/>
  <c r="H27" i="3"/>
  <c r="H346" i="3" l="1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3" i="3"/>
  <c r="H324" i="3"/>
  <c r="H325" i="3"/>
  <c r="H326" i="3"/>
  <c r="H327" i="3"/>
  <c r="H328" i="3"/>
  <c r="H329" i="3"/>
  <c r="H330" i="3"/>
  <c r="H331" i="3"/>
  <c r="H333" i="3"/>
  <c r="H334" i="3"/>
  <c r="H335" i="3"/>
  <c r="H336" i="3"/>
  <c r="H337" i="3"/>
  <c r="H338" i="3"/>
  <c r="H339" i="3"/>
  <c r="H341" i="3"/>
  <c r="H342" i="3"/>
  <c r="H343" i="3"/>
  <c r="H344" i="3"/>
  <c r="H345" i="3"/>
  <c r="H284" i="3"/>
  <c r="I283" i="3" l="1"/>
  <c r="H548" i="3"/>
  <c r="F566" i="3"/>
  <c r="H566" i="3" s="1"/>
  <c r="F565" i="3"/>
  <c r="H565" i="3" s="1"/>
  <c r="F564" i="3"/>
  <c r="H564" i="3" s="1"/>
  <c r="H559" i="3"/>
  <c r="G154" i="2"/>
  <c r="I569" i="3"/>
  <c r="J162" i="2"/>
  <c r="H560" i="3"/>
  <c r="I558" i="3" s="1"/>
  <c r="H144" i="2"/>
  <c r="H547" i="3"/>
  <c r="H546" i="3"/>
  <c r="G138" i="2"/>
  <c r="H542" i="3"/>
  <c r="H541" i="3"/>
  <c r="H540" i="3"/>
  <c r="H539" i="3"/>
  <c r="H538" i="3"/>
  <c r="H536" i="3"/>
  <c r="H535" i="3"/>
  <c r="H534" i="3"/>
  <c r="H533" i="3"/>
  <c r="H532" i="3"/>
  <c r="H531" i="3"/>
  <c r="H530" i="3"/>
  <c r="G526" i="3"/>
  <c r="H526" i="3" s="1"/>
  <c r="G524" i="3"/>
  <c r="H524" i="3" s="1"/>
  <c r="G525" i="3"/>
  <c r="H525" i="3" s="1"/>
  <c r="G523" i="3"/>
  <c r="H523" i="3" s="1"/>
  <c r="I521" i="3" s="1"/>
  <c r="H508" i="3"/>
  <c r="H509" i="3"/>
  <c r="H510" i="3"/>
  <c r="H511" i="3"/>
  <c r="H512" i="3"/>
  <c r="H513" i="3"/>
  <c r="H515" i="3"/>
  <c r="H516" i="3"/>
  <c r="H517" i="3"/>
  <c r="H518" i="3"/>
  <c r="H519" i="3"/>
  <c r="H507" i="3"/>
  <c r="H357" i="3"/>
  <c r="H360" i="3"/>
  <c r="H358" i="3"/>
  <c r="H359" i="3"/>
  <c r="F101" i="2"/>
  <c r="H101" i="2" s="1"/>
  <c r="H486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7" i="3"/>
  <c r="H488" i="3"/>
  <c r="H490" i="3"/>
  <c r="H491" i="3"/>
  <c r="H492" i="3"/>
  <c r="H493" i="3"/>
  <c r="H494" i="3"/>
  <c r="H495" i="3"/>
  <c r="H496" i="3"/>
  <c r="H498" i="3"/>
  <c r="H499" i="3"/>
  <c r="H500" i="3"/>
  <c r="H501" i="3"/>
  <c r="H502" i="3"/>
  <c r="H503" i="3"/>
  <c r="H442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5" i="3"/>
  <c r="H426" i="3"/>
  <c r="H427" i="3"/>
  <c r="H428" i="3"/>
  <c r="H429" i="3"/>
  <c r="H430" i="3"/>
  <c r="H431" i="3"/>
  <c r="H433" i="3"/>
  <c r="H434" i="3"/>
  <c r="H435" i="3"/>
  <c r="H436" i="3"/>
  <c r="H437" i="3"/>
  <c r="H438" i="3"/>
  <c r="H377" i="3"/>
  <c r="I370" i="3"/>
  <c r="I365" i="3"/>
  <c r="H258" i="3"/>
  <c r="H259" i="3"/>
  <c r="H260" i="3"/>
  <c r="H261" i="3"/>
  <c r="H262" i="3"/>
  <c r="H263" i="3"/>
  <c r="H264" i="3"/>
  <c r="H265" i="3"/>
  <c r="H267" i="3"/>
  <c r="H268" i="3"/>
  <c r="H269" i="3"/>
  <c r="H270" i="3"/>
  <c r="H271" i="3"/>
  <c r="H272" i="3"/>
  <c r="H273" i="3"/>
  <c r="H275" i="3"/>
  <c r="H276" i="3"/>
  <c r="H277" i="3"/>
  <c r="H278" i="3"/>
  <c r="H279" i="3"/>
  <c r="H280" i="3"/>
  <c r="H257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16" i="3"/>
  <c r="H211" i="3"/>
  <c r="H210" i="3"/>
  <c r="H209" i="3"/>
  <c r="H208" i="3"/>
  <c r="H207" i="3"/>
  <c r="H206" i="3"/>
  <c r="H204" i="3"/>
  <c r="H203" i="3"/>
  <c r="H202" i="3"/>
  <c r="H201" i="3"/>
  <c r="H200" i="3"/>
  <c r="H199" i="3"/>
  <c r="H198" i="3"/>
  <c r="H196" i="3"/>
  <c r="H195" i="3"/>
  <c r="H194" i="3"/>
  <c r="H193" i="3"/>
  <c r="H192" i="3"/>
  <c r="H191" i="3"/>
  <c r="H190" i="3"/>
  <c r="H189" i="3"/>
  <c r="H188" i="3"/>
  <c r="H187" i="3"/>
  <c r="H186" i="3"/>
  <c r="H185" i="3"/>
  <c r="H184" i="3"/>
  <c r="H183" i="3"/>
  <c r="H182" i="3"/>
  <c r="H181" i="3"/>
  <c r="H180" i="3"/>
  <c r="H179" i="3"/>
  <c r="H178" i="3"/>
  <c r="H177" i="3"/>
  <c r="H176" i="3"/>
  <c r="H175" i="3"/>
  <c r="H174" i="3"/>
  <c r="H173" i="3"/>
  <c r="H172" i="3"/>
  <c r="H171" i="3"/>
  <c r="H170" i="3"/>
  <c r="H169" i="3"/>
  <c r="H168" i="3"/>
  <c r="H167" i="3"/>
  <c r="H166" i="3"/>
  <c r="H165" i="3"/>
  <c r="H164" i="3"/>
  <c r="H163" i="3"/>
  <c r="H162" i="3"/>
  <c r="H161" i="3"/>
  <c r="H160" i="3"/>
  <c r="H159" i="3"/>
  <c r="H158" i="3"/>
  <c r="H157" i="3"/>
  <c r="H156" i="3"/>
  <c r="H155" i="3"/>
  <c r="H154" i="3"/>
  <c r="H153" i="3"/>
  <c r="H152" i="3"/>
  <c r="H151" i="3"/>
  <c r="H150" i="3"/>
  <c r="H146" i="3"/>
  <c r="H145" i="3"/>
  <c r="H144" i="3"/>
  <c r="H143" i="3"/>
  <c r="H142" i="3"/>
  <c r="H141" i="3"/>
  <c r="H139" i="3"/>
  <c r="H138" i="3"/>
  <c r="H137" i="3"/>
  <c r="H136" i="3"/>
  <c r="H135" i="3"/>
  <c r="H134" i="3"/>
  <c r="H133" i="3"/>
  <c r="H131" i="3"/>
  <c r="H130" i="3"/>
  <c r="H129" i="3"/>
  <c r="H128" i="3"/>
  <c r="H127" i="3"/>
  <c r="H126" i="3"/>
  <c r="H125" i="3"/>
  <c r="H124" i="3"/>
  <c r="H123" i="3"/>
  <c r="H122" i="3"/>
  <c r="H121" i="3"/>
  <c r="H120" i="3"/>
  <c r="H119" i="3"/>
  <c r="H118" i="3"/>
  <c r="H117" i="3"/>
  <c r="H116" i="3"/>
  <c r="H115" i="3"/>
  <c r="H114" i="3"/>
  <c r="H113" i="3"/>
  <c r="H112" i="3"/>
  <c r="H111" i="3"/>
  <c r="H110" i="3"/>
  <c r="H109" i="3"/>
  <c r="H108" i="3"/>
  <c r="H107" i="3"/>
  <c r="H106" i="3"/>
  <c r="H105" i="3"/>
  <c r="H104" i="3"/>
  <c r="H103" i="3"/>
  <c r="H102" i="3"/>
  <c r="H101" i="3"/>
  <c r="H100" i="3"/>
  <c r="H99" i="3"/>
  <c r="H98" i="3"/>
  <c r="H97" i="3"/>
  <c r="H96" i="3"/>
  <c r="H95" i="3"/>
  <c r="H94" i="3"/>
  <c r="H93" i="3"/>
  <c r="H92" i="3"/>
  <c r="H91" i="3"/>
  <c r="H90" i="3"/>
  <c r="H89" i="3"/>
  <c r="H88" i="3"/>
  <c r="H87" i="3"/>
  <c r="H86" i="3"/>
  <c r="H85" i="3"/>
  <c r="H77" i="3"/>
  <c r="H78" i="3"/>
  <c r="H79" i="3"/>
  <c r="H80" i="3"/>
  <c r="H81" i="3"/>
  <c r="H76" i="3"/>
  <c r="H69" i="3"/>
  <c r="H70" i="3"/>
  <c r="H71" i="3"/>
  <c r="H72" i="3"/>
  <c r="H73" i="3"/>
  <c r="H74" i="3"/>
  <c r="H68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I528" i="3" l="1"/>
  <c r="H19" i="3"/>
  <c r="I545" i="3"/>
  <c r="E555" i="3" s="1"/>
  <c r="H555" i="3" s="1"/>
  <c r="I550" i="3" s="1"/>
  <c r="I505" i="3"/>
  <c r="I375" i="3"/>
  <c r="H197" i="3"/>
  <c r="I348" i="3"/>
  <c r="I214" i="3"/>
  <c r="I355" i="3"/>
  <c r="I440" i="3"/>
  <c r="I255" i="3"/>
  <c r="H84" i="3"/>
  <c r="H205" i="3"/>
  <c r="H67" i="3"/>
  <c r="H140" i="3"/>
  <c r="H149" i="3"/>
  <c r="H75" i="3"/>
  <c r="H132" i="3"/>
  <c r="I18" i="3" l="1"/>
  <c r="I562" i="3"/>
  <c r="I148" i="3"/>
  <c r="I83" i="3"/>
  <c r="E69" i="2" l="1"/>
  <c r="I144" i="2" l="1"/>
  <c r="I146" i="2"/>
  <c r="H146" i="2"/>
  <c r="I145" i="2"/>
  <c r="H145" i="2"/>
  <c r="G73" i="2"/>
  <c r="G74" i="2"/>
  <c r="G72" i="2"/>
  <c r="F97" i="2"/>
  <c r="F96" i="2"/>
  <c r="F95" i="2"/>
  <c r="F103" i="2"/>
  <c r="H103" i="2" s="1"/>
  <c r="F102" i="2"/>
  <c r="H102" i="2" s="1"/>
  <c r="J112" i="2"/>
  <c r="J105" i="2"/>
  <c r="F128" i="2"/>
  <c r="G128" i="2" s="1"/>
  <c r="F129" i="2"/>
  <c r="G129" i="2" s="1"/>
  <c r="H123" i="2"/>
  <c r="H122" i="2"/>
  <c r="H133" i="2"/>
  <c r="H132" i="2"/>
  <c r="G156" i="2"/>
  <c r="G155" i="2"/>
  <c r="H156" i="2"/>
  <c r="H155" i="2"/>
  <c r="H154" i="2"/>
  <c r="H150" i="2"/>
  <c r="G150" i="2"/>
  <c r="H149" i="2"/>
  <c r="G149" i="2"/>
  <c r="G140" i="2"/>
  <c r="G139" i="2"/>
  <c r="I156" i="2" l="1"/>
  <c r="I150" i="2"/>
  <c r="J121" i="2"/>
  <c r="J144" i="2"/>
  <c r="K144" i="2" s="1"/>
  <c r="I154" i="2"/>
  <c r="J99" i="2"/>
  <c r="J93" i="2"/>
  <c r="J70" i="2"/>
  <c r="J145" i="2"/>
  <c r="K145" i="2" s="1"/>
  <c r="J146" i="2"/>
  <c r="K146" i="2" s="1"/>
  <c r="I155" i="2"/>
  <c r="J131" i="2"/>
  <c r="I149" i="2"/>
  <c r="J125" i="2"/>
  <c r="J137" i="2"/>
  <c r="J148" i="2" l="1"/>
  <c r="J152" i="2"/>
  <c r="K142" i="2"/>
</calcChain>
</file>

<file path=xl/sharedStrings.xml><?xml version="1.0" encoding="utf-8"?>
<sst xmlns="http://schemas.openxmlformats.org/spreadsheetml/2006/main" count="1339" uniqueCount="222">
  <si>
    <t>LIMPIEZA DE TERRENO MANUAL</t>
  </si>
  <si>
    <t>TRAZO Y REPLANTEO PRELIMINAR</t>
  </si>
  <si>
    <t>TRAZO Y REPLANTEO DURANTE LA EJECUCION DE LA OBRA</t>
  </si>
  <si>
    <t>MOVIMIENTO DE TIERRAS</t>
  </si>
  <si>
    <t>EXCAVACION MANUAL EN TERRENO NORMAL PARA TUBERIA H&lt;1m</t>
  </si>
  <si>
    <t>EXCAVACION MANUAL EN TERRENO NORMAL PARA TUBERIA H&gt;1m</t>
  </si>
  <si>
    <t>REFINE, NIVELACION Y CONFORMACION DE FONDOS DE ZANJA</t>
  </si>
  <si>
    <t>CAMA DE APOYO CON MATERIAL PROPIO ZARANDEADO PARA TUBERIA</t>
  </si>
  <si>
    <t>ACARREO DE TUBERIA PVC UF 4" - 6"</t>
  </si>
  <si>
    <t>TUBERIA PVC UF DE 4"</t>
  </si>
  <si>
    <t>RELLENO Y COMPACTADO CON MATERIAL PROPIO SELECCIONADO</t>
  </si>
  <si>
    <t>RELLENO Y COMPACTADO CON MATERIAL PROPIO SIN TRATAR</t>
  </si>
  <si>
    <t>ELIMINACION DE MATERIAL EXCEDENTE</t>
  </si>
  <si>
    <t>CAMARAS DE INSPECCION</t>
  </si>
  <si>
    <t>SOLADO f'c=80kg/cm2 E=10cm</t>
  </si>
  <si>
    <t>ACARREO DE MATERIALES INCL. CEMENTO</t>
  </si>
  <si>
    <t>ENCOFRADO Y DESENCOFRADO EN CAJAS DE REGISTRO</t>
  </si>
  <si>
    <t>ACABADO PULIDO</t>
  </si>
  <si>
    <t>CURADO Y PROTECCION DEL CONCRETO</t>
  </si>
  <si>
    <t>ESTRUCTURAS</t>
  </si>
  <si>
    <t>COLUMNETAS DE CONCRETO f'c=175kg/cm2 PARA BAJANTES</t>
  </si>
  <si>
    <t>TRABAJOS PRELIMINARES</t>
  </si>
  <si>
    <t>m2</t>
  </si>
  <si>
    <t>CODO DE TUBERIA PVC UF DE 6" X 45°</t>
  </si>
  <si>
    <t>CODO DE TUBERIA PVC UF DE 6" X 90°</t>
  </si>
  <si>
    <t>m3</t>
  </si>
  <si>
    <t>m</t>
  </si>
  <si>
    <t>Und</t>
  </si>
  <si>
    <t>B1</t>
  </si>
  <si>
    <t>B3</t>
  </si>
  <si>
    <t>B4</t>
  </si>
  <si>
    <t>B5</t>
  </si>
  <si>
    <t>B7</t>
  </si>
  <si>
    <t>B9</t>
  </si>
  <si>
    <t>B10</t>
  </si>
  <si>
    <t>DEMOLICION DE VEREDA DE CONCRETO</t>
  </si>
  <si>
    <t>ELIMINACION DE MATERIAL PROVENIENTE DE DEMOLICION DE VEREDAS</t>
  </si>
  <si>
    <t>CAMA DE APOYO CON MATERIA PROPIO ZARANDEADO PARA TUBERIA</t>
  </si>
  <si>
    <t>CODO DE TUBERIA PVC UF 6"x45°</t>
  </si>
  <si>
    <t>CODO DE TUBERIA PVC UF 6"x90°</t>
  </si>
  <si>
    <t>ELIMINACION DE MATERIAL EXCEDENTE PROVENIENTE DE DEMOLICION DE VEREDAS</t>
  </si>
  <si>
    <t>BUZONETAS DE D=0.60M E=0.15M H=VARIABLE</t>
  </si>
  <si>
    <t>CAJA DE REGISTRO DE 12" x 24"</t>
  </si>
  <si>
    <t xml:space="preserve">BUZON  TIPO I DE D=1.20M E=0.15M H=1.20 </t>
  </si>
  <si>
    <t>CARAS LATERALES INTERIORES (0.30x0.60)</t>
  </si>
  <si>
    <t>CARAS LATERALES EXTERIORES (0.40x0.70)</t>
  </si>
  <si>
    <t>CAJA DE REGISTRO DE 12" x 24" (INTERIOR)</t>
  </si>
  <si>
    <t>BUZONETAS DE D=0.60M E=0.15M H=VARIABLE (INTERIOR)</t>
  </si>
  <si>
    <t>BUZON  TIPO I DE D=1.20M E=0.15M H=1.20 (INTERIOR)</t>
  </si>
  <si>
    <t>Contorno</t>
  </si>
  <si>
    <t>Base</t>
  </si>
  <si>
    <t>Montantes del sist. De desague y ventilacion (0.20x0.20m)</t>
  </si>
  <si>
    <t>TRAMO HACIA AV.ELIAS</t>
  </si>
  <si>
    <t>TRAMO HACIA JR. APURIMAC</t>
  </si>
  <si>
    <t>TUBERIA PVC UF 4"</t>
  </si>
  <si>
    <t>TUBERIA PVC UF 6"</t>
  </si>
  <si>
    <t>Diametro</t>
  </si>
  <si>
    <t>Longitud</t>
  </si>
  <si>
    <t>Area</t>
  </si>
  <si>
    <t>A</t>
  </si>
  <si>
    <t>TUBERIA PVC SAL 2"</t>
  </si>
  <si>
    <t>BZ-3 a BZ-5</t>
  </si>
  <si>
    <t>BZ-7 a BZ-12</t>
  </si>
  <si>
    <t>Ubicación</t>
  </si>
  <si>
    <t>BZ-21 a BZ-22</t>
  </si>
  <si>
    <t>BZ-20 a BZ-21</t>
  </si>
  <si>
    <t>Cantidad Tuberia (6m)</t>
  </si>
  <si>
    <t>Kg</t>
  </si>
  <si>
    <t>Longitud Total</t>
  </si>
  <si>
    <t>VOLUMEN DE CONCRETO CAJAS DE REGISTRO</t>
  </si>
  <si>
    <t>VOLUMEN DE CONCRETO BZ D=0.60</t>
  </si>
  <si>
    <t>VOLUMEN DE CONCRETO BZ D=1.20</t>
  </si>
  <si>
    <t>Espesor</t>
  </si>
  <si>
    <t>CR-1 a Bz-1</t>
  </si>
  <si>
    <t>Bz-1 a CR-2</t>
  </si>
  <si>
    <t>CR-2 a Bz-2</t>
  </si>
  <si>
    <t>Bz-2 a CR-3</t>
  </si>
  <si>
    <t>CR-3 a CR-4</t>
  </si>
  <si>
    <t>CR-4 a CR-5</t>
  </si>
  <si>
    <t>CR-5 a Bz-3</t>
  </si>
  <si>
    <t>Bz-3 a Bz-5</t>
  </si>
  <si>
    <t>CR-6 a CR-9</t>
  </si>
  <si>
    <t>CR-7 a CR-8</t>
  </si>
  <si>
    <t>CR-8 a CR-9</t>
  </si>
  <si>
    <t>Guardiania Sec. a CR-1</t>
  </si>
  <si>
    <t>Quiosko Primaria 1 a Red Colectora 1</t>
  </si>
  <si>
    <t>Trampa Grasa a Bz-3</t>
  </si>
  <si>
    <t>Quiosko Primaria 2 a Bz-3</t>
  </si>
  <si>
    <t>Trampa Grasa a Red Colectora 1</t>
  </si>
  <si>
    <t>Bebedero 2 a CR-6</t>
  </si>
  <si>
    <t>Bebedero 1 a CR-5</t>
  </si>
  <si>
    <t>Oratorio a CR-7</t>
  </si>
  <si>
    <t>Bebedero 3 a Red Colectora 2</t>
  </si>
  <si>
    <t>CR-9 a CR-10</t>
  </si>
  <si>
    <t>Bebedero 4 a Red Colectora 2</t>
  </si>
  <si>
    <t>CR-10 a Bz-4</t>
  </si>
  <si>
    <t>Bebedero 5 a Red Colectora 2</t>
  </si>
  <si>
    <t>Bz-4 a Bz-5</t>
  </si>
  <si>
    <t>Bz-5 a Bz-16</t>
  </si>
  <si>
    <t>CR-11 a Bz-16</t>
  </si>
  <si>
    <t>CR-11 a CR-12</t>
  </si>
  <si>
    <t>CR-12 a CR-13</t>
  </si>
  <si>
    <t>CR-13 a CR-14</t>
  </si>
  <si>
    <t>CR-14 a CR-15</t>
  </si>
  <si>
    <t>Sotano Bloque 5 a CR-16</t>
  </si>
  <si>
    <t>CR-16 a CR-17</t>
  </si>
  <si>
    <t>CR-17 a Bz-6</t>
  </si>
  <si>
    <t>1er Nivel Bloque 5 a CR-18</t>
  </si>
  <si>
    <t>CR-18 a CR-19</t>
  </si>
  <si>
    <t>CR-19 a Bz-7</t>
  </si>
  <si>
    <t>Bz-7 a Bz-8</t>
  </si>
  <si>
    <t>Bz-8 a Bz-9</t>
  </si>
  <si>
    <t>Bz-9 a Bz-10</t>
  </si>
  <si>
    <t>Bz-10 a CR-20</t>
  </si>
  <si>
    <t>CR-20 a CR-21</t>
  </si>
  <si>
    <t>CR-21 a CR-22</t>
  </si>
  <si>
    <t>CR-22 a CR-23</t>
  </si>
  <si>
    <t>CR-23 a CR-24</t>
  </si>
  <si>
    <t>Bebedero 6 a Red Colectora 3</t>
  </si>
  <si>
    <t>TRAMO HACIA AV. ELIAS</t>
  </si>
  <si>
    <t>Bz-6 a Bz-11</t>
  </si>
  <si>
    <t>Bz-11 a Bz-12</t>
  </si>
  <si>
    <t>Bz-7 a Bz-12</t>
  </si>
  <si>
    <t>Bz-12 a Bz-13</t>
  </si>
  <si>
    <t>Bz-13 a Bz-14</t>
  </si>
  <si>
    <t>Bz-14 a Bz-15</t>
  </si>
  <si>
    <t>Bz-15 a Bz Jr. Apurimac</t>
  </si>
  <si>
    <t>Bz-16 a Bz-17</t>
  </si>
  <si>
    <t>Bz-17 a Bz-18</t>
  </si>
  <si>
    <t>Bz-18 a Bz-19</t>
  </si>
  <si>
    <t>Bz-19 a Bz-20</t>
  </si>
  <si>
    <t>Bz-20 a Bz-21</t>
  </si>
  <si>
    <t>Bz-21 a Bz-22</t>
  </si>
  <si>
    <t>Guardiania Prim. A Bz-9</t>
  </si>
  <si>
    <t>PARTIDA</t>
  </si>
  <si>
    <t>DESCRIPCION</t>
  </si>
  <si>
    <t>VECES</t>
  </si>
  <si>
    <t>LONG.</t>
  </si>
  <si>
    <t>ANCHO</t>
  </si>
  <si>
    <t>ALTURA</t>
  </si>
  <si>
    <t>SUB-TOTAL</t>
  </si>
  <si>
    <t>TOTAL</t>
  </si>
  <si>
    <t>UNID.</t>
  </si>
  <si>
    <t>SISTEMA DE DESAGUE Y VENTILACION</t>
  </si>
  <si>
    <t>TRAMO INTERIOR II.EE</t>
  </si>
  <si>
    <t>Tuberia PVC 4"</t>
  </si>
  <si>
    <t>Tuberia PVC UF 4"</t>
  </si>
  <si>
    <t>Tuberia PVC UF 6"</t>
  </si>
  <si>
    <t>Tuberia PVC 2"</t>
  </si>
  <si>
    <t>Peso</t>
  </si>
  <si>
    <t>kg</t>
  </si>
  <si>
    <t>Buzoneta de D=0.60m E=0.15m H= Variable</t>
  </si>
  <si>
    <t>Buzo TIPO I de D=1.20m E=0.15 H=1.20</t>
  </si>
  <si>
    <t>Caja de Registro 12"x24"</t>
  </si>
  <si>
    <t>Caras laterales interiores (0.30x0.60)</t>
  </si>
  <si>
    <t>Caras laterales exteriores (0.40x0.70)</t>
  </si>
  <si>
    <t>Buzoneta de D=0.60m E=0.15m H= Variable (INTERIOR)</t>
  </si>
  <si>
    <t>Caja de Registro 12"x24" (INTERIOR)</t>
  </si>
  <si>
    <t>Bloque 1</t>
  </si>
  <si>
    <t>Bloque 3</t>
  </si>
  <si>
    <t>Bloque 4</t>
  </si>
  <si>
    <t>Bloque 5</t>
  </si>
  <si>
    <t>Bloque 7</t>
  </si>
  <si>
    <t>Bloque 10</t>
  </si>
  <si>
    <t>Perimetro</t>
  </si>
  <si>
    <t>Area base</t>
  </si>
  <si>
    <t>Gobierno Regional de Apurímac</t>
  </si>
  <si>
    <t>Gerencia Regional de Infraestructura</t>
  </si>
  <si>
    <t>Sub Gerencia de Estudios Definitivos</t>
  </si>
  <si>
    <t>“Año del Buen Servicio al Ciudadano”</t>
  </si>
  <si>
    <t>METRADO DE INSTALACIONES SANITARIAS</t>
  </si>
  <si>
    <t>PROYECTO: “Mejoramiento del Servicio Educativo en la I.E.P. N° 54002 Santa Rosa e I.E.S. Santa Rosa del Distrito de Abancay, Provincia de Abancay-Región Apurímac”</t>
  </si>
  <si>
    <t>Propietario        :</t>
  </si>
  <si>
    <t>GOBIERNO REGIONAL DE APURÍMAC</t>
  </si>
  <si>
    <t>Fecha        :</t>
  </si>
  <si>
    <t xml:space="preserve">Localidad          : </t>
  </si>
  <si>
    <t>ABANCAY</t>
  </si>
  <si>
    <t xml:space="preserve">Distrito                 : </t>
  </si>
  <si>
    <t xml:space="preserve">Provincia           :  </t>
  </si>
  <si>
    <t xml:space="preserve">Departamento :  </t>
  </si>
  <si>
    <t>APURIMAC</t>
  </si>
  <si>
    <t xml:space="preserve">Elaborado           :  </t>
  </si>
  <si>
    <t>ING. SUMAQ CHASKA PILLACA FARFAN</t>
  </si>
  <si>
    <t>Revisado            :</t>
  </si>
  <si>
    <t>SGDE</t>
  </si>
  <si>
    <t>ITEM</t>
  </si>
  <si>
    <t>RESUMEN DE HOJA DE METRADOS DE SISTEMA DE DESAGUE PARTIDAS NUEVAS</t>
  </si>
  <si>
    <t>Buzo TIPO I de D=1.20m E=0.15 H=1.20 - 3.00(INTERIOR)</t>
  </si>
  <si>
    <t xml:space="preserve"> Perimetro</t>
  </si>
  <si>
    <t xml:space="preserve">PARTIDAS NUEVAS…. </t>
  </si>
  <si>
    <t>FACTOR 1.5</t>
  </si>
  <si>
    <t>FACTOR 1.25</t>
  </si>
  <si>
    <t>SOLADO</t>
  </si>
  <si>
    <t>COLUMNETAS</t>
  </si>
  <si>
    <t>ACARREO DE MEZCLA DE CONCRETO</t>
  </si>
  <si>
    <t>“Año del Fortalecimiento de la Soberanía Nacional”.</t>
  </si>
  <si>
    <t>ABANCAY - ABANCAY - APURIMAC</t>
  </si>
  <si>
    <t>MODALIDAD:</t>
  </si>
  <si>
    <t>03.04.01</t>
  </si>
  <si>
    <t>03.04.01.01</t>
  </si>
  <si>
    <t>03.04.01.02</t>
  </si>
  <si>
    <t>03.04.02</t>
  </si>
  <si>
    <t>03.04.02.01</t>
  </si>
  <si>
    <t>03.04.02.02</t>
  </si>
  <si>
    <t>03.04.02.03</t>
  </si>
  <si>
    <t>03.04.02.04</t>
  </si>
  <si>
    <t>03.04.02.05</t>
  </si>
  <si>
    <t>03.04.02.06</t>
  </si>
  <si>
    <t>03.04.02.07</t>
  </si>
  <si>
    <t>03.04.02.08</t>
  </si>
  <si>
    <t>03.04.02.09</t>
  </si>
  <si>
    <t>03.04.02.10</t>
  </si>
  <si>
    <t>03.04.02.11</t>
  </si>
  <si>
    <t>03.04.02.12</t>
  </si>
  <si>
    <t>03.04.02.13</t>
  </si>
  <si>
    <t>03.04.03</t>
  </si>
  <si>
    <t>03.04.03.01</t>
  </si>
  <si>
    <t>03.04.03.02</t>
  </si>
  <si>
    <t>03.04.03.03</t>
  </si>
  <si>
    <t>03.04.03.04</t>
  </si>
  <si>
    <t>03.04.04</t>
  </si>
  <si>
    <t>03.04.04.01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</si>
</sst>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_)"/>
    <numFmt numFmtId="166" formatCode="[$-80A]d&quot; de &quot;mmmm&quot; de &quot;yyyy;@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b/>
      <u/>
      <sz val="14"/>
      <name val="Arial"/>
      <family val="2"/>
    </font>
    <font>
      <sz val="14"/>
      <color theme="1"/>
      <name val="Arial"/>
      <family val="2"/>
    </font>
    <font>
      <b/>
      <u/>
      <sz val="10"/>
      <name val="Arial"/>
      <family val="2"/>
    </font>
    <font>
      <sz val="10"/>
      <name val="Arial"/>
      <family val="2"/>
    </font>
    <font>
      <b/>
      <sz val="11"/>
      <color theme="4" tint="-0.249977111117893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6" fillId="0" borderId="0"/>
    <xf numFmtId="0" fontId="17" fillId="0" borderId="0"/>
    <xf numFmtId="0" fontId="17" fillId="0" borderId="0"/>
  </cellStyleXfs>
  <cellXfs count="124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/>
    </xf>
    <xf numFmtId="2" fontId="0" fillId="0" borderId="0" xfId="0" applyNumberFormat="1"/>
    <xf numFmtId="0" fontId="2" fillId="0" borderId="0" xfId="0" applyFont="1"/>
    <xf numFmtId="1" fontId="0" fillId="0" borderId="0" xfId="0" applyNumberFormat="1"/>
    <xf numFmtId="0" fontId="1" fillId="0" borderId="0" xfId="0" applyFont="1" applyAlignment="1">
      <alignment horizontal="right"/>
    </xf>
    <xf numFmtId="9" fontId="0" fillId="0" borderId="0" xfId="0" applyNumberFormat="1"/>
    <xf numFmtId="10" fontId="0" fillId="0" borderId="0" xfId="0" applyNumberFormat="1" applyAlignment="1">
      <alignment horizontal="left"/>
    </xf>
    <xf numFmtId="2" fontId="0" fillId="0" borderId="0" xfId="0" applyNumberFormat="1" applyAlignment="1">
      <alignment horizontal="right"/>
    </xf>
    <xf numFmtId="0" fontId="1" fillId="2" borderId="0" xfId="0" applyFont="1" applyFill="1"/>
    <xf numFmtId="2" fontId="1" fillId="2" borderId="0" xfId="0" applyNumberFormat="1" applyFont="1" applyFill="1"/>
    <xf numFmtId="0" fontId="4" fillId="0" borderId="0" xfId="0" applyFont="1"/>
    <xf numFmtId="0" fontId="0" fillId="0" borderId="0" xfId="0" applyAlignment="1">
      <alignment horizontal="left"/>
    </xf>
    <xf numFmtId="0" fontId="7" fillId="4" borderId="4" xfId="2" applyFont="1" applyFill="1" applyBorder="1" applyAlignment="1" applyProtection="1">
      <alignment horizontal="center" vertical="center"/>
    </xf>
    <xf numFmtId="0" fontId="8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5" borderId="0" xfId="0" applyFill="1"/>
    <xf numFmtId="0" fontId="0" fillId="0" borderId="0" xfId="0" applyAlignment="1">
      <alignment horizontal="left"/>
    </xf>
    <xf numFmtId="0" fontId="11" fillId="0" borderId="0" xfId="0" applyFont="1"/>
    <xf numFmtId="0" fontId="13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1" applyFont="1" applyFill="1" applyAlignment="1" applyProtection="1">
      <alignment horizontal="center" vertical="center"/>
    </xf>
    <xf numFmtId="165" fontId="17" fillId="0" borderId="8" xfId="0" applyNumberFormat="1" applyFont="1" applyFill="1" applyBorder="1" applyAlignment="1" applyProtection="1">
      <alignment horizontal="left" vertical="center"/>
    </xf>
    <xf numFmtId="0" fontId="11" fillId="0" borderId="0" xfId="0" applyFont="1" applyFill="1" applyBorder="1" applyAlignment="1">
      <alignment vertical="center"/>
    </xf>
    <xf numFmtId="165" fontId="17" fillId="0" borderId="0" xfId="0" applyNumberFormat="1" applyFont="1" applyFill="1" applyBorder="1" applyAlignment="1" applyProtection="1">
      <alignment vertical="center"/>
    </xf>
    <xf numFmtId="165" fontId="7" fillId="0" borderId="0" xfId="0" applyNumberFormat="1" applyFont="1" applyFill="1" applyBorder="1" applyAlignment="1" applyProtection="1">
      <alignment vertical="center"/>
    </xf>
    <xf numFmtId="4" fontId="17" fillId="0" borderId="0" xfId="0" applyNumberFormat="1" applyFont="1" applyFill="1" applyBorder="1" applyAlignment="1" applyProtection="1">
      <alignment horizontal="right" vertical="center"/>
    </xf>
    <xf numFmtId="166" fontId="11" fillId="0" borderId="9" xfId="0" applyNumberFormat="1" applyFont="1" applyFill="1" applyBorder="1" applyAlignment="1">
      <alignment horizontal="center" vertical="center"/>
    </xf>
    <xf numFmtId="0" fontId="11" fillId="0" borderId="0" xfId="0" applyFont="1" applyBorder="1"/>
    <xf numFmtId="165" fontId="17" fillId="0" borderId="0" xfId="0" applyNumberFormat="1" applyFont="1" applyFill="1" applyBorder="1" applyAlignment="1" applyProtection="1">
      <alignment horizontal="left" vertical="center"/>
    </xf>
    <xf numFmtId="166" fontId="7" fillId="0" borderId="0" xfId="1" applyNumberFormat="1" applyFont="1" applyFill="1" applyBorder="1" applyAlignment="1" applyProtection="1">
      <alignment horizontal="left" vertical="center"/>
    </xf>
    <xf numFmtId="166" fontId="7" fillId="0" borderId="9" xfId="1" applyNumberFormat="1" applyFont="1" applyFill="1" applyBorder="1" applyAlignment="1" applyProtection="1">
      <alignment horizontal="center" vertical="center"/>
    </xf>
    <xf numFmtId="0" fontId="11" fillId="0" borderId="11" xfId="0" applyFont="1" applyBorder="1"/>
    <xf numFmtId="165" fontId="17" fillId="0" borderId="12" xfId="0" applyNumberFormat="1" applyFont="1" applyFill="1" applyBorder="1" applyAlignment="1" applyProtection="1">
      <alignment horizontal="left" vertical="center"/>
    </xf>
    <xf numFmtId="166" fontId="7" fillId="0" borderId="13" xfId="1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/>
    </xf>
    <xf numFmtId="4" fontId="7" fillId="6" borderId="14" xfId="2" applyNumberFormat="1" applyFont="1" applyFill="1" applyBorder="1" applyAlignment="1" applyProtection="1">
      <alignment horizontal="center" vertical="center"/>
    </xf>
    <xf numFmtId="0" fontId="7" fillId="6" borderId="4" xfId="2" applyFont="1" applyFill="1" applyBorder="1" applyAlignment="1" applyProtection="1">
      <alignment horizontal="center" vertical="center"/>
    </xf>
    <xf numFmtId="4" fontId="17" fillId="0" borderId="0" xfId="1" applyNumberFormat="1" applyFont="1" applyFill="1" applyBorder="1" applyAlignment="1" applyProtection="1">
      <alignment vertical="center"/>
    </xf>
    <xf numFmtId="4" fontId="17" fillId="0" borderId="15" xfId="1" applyNumberFormat="1" applyFont="1" applyFill="1" applyBorder="1" applyAlignment="1" applyProtection="1">
      <alignment horizontal="center" vertical="center"/>
    </xf>
    <xf numFmtId="0" fontId="7" fillId="4" borderId="4" xfId="2" applyFont="1" applyFill="1" applyBorder="1" applyAlignment="1" applyProtection="1">
      <alignment horizontal="right" vertical="center"/>
    </xf>
    <xf numFmtId="4" fontId="17" fillId="0" borderId="0" xfId="1" applyNumberFormat="1" applyFont="1" applyFill="1" applyBorder="1" applyAlignment="1" applyProtection="1">
      <alignment horizontal="left" vertical="center"/>
    </xf>
    <xf numFmtId="4" fontId="17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Alignment="1">
      <alignment horizontal="center" vertical="center"/>
    </xf>
    <xf numFmtId="165" fontId="17" fillId="0" borderId="8" xfId="0" applyNumberFormat="1" applyFont="1" applyBorder="1" applyAlignment="1">
      <alignment horizontal="left" vertical="center"/>
    </xf>
    <xf numFmtId="165" fontId="17" fillId="0" borderId="10" xfId="0" applyNumberFormat="1" applyFont="1" applyBorder="1" applyAlignment="1">
      <alignment horizontal="left" vertical="center"/>
    </xf>
    <xf numFmtId="0" fontId="11" fillId="0" borderId="11" xfId="0" applyFont="1" applyBorder="1" applyAlignment="1">
      <alignment vertical="center"/>
    </xf>
    <xf numFmtId="165" fontId="17" fillId="0" borderId="11" xfId="0" applyNumberFormat="1" applyFont="1" applyBorder="1" applyAlignment="1">
      <alignment horizontal="left" vertical="center"/>
    </xf>
    <xf numFmtId="165" fontId="17" fillId="0" borderId="11" xfId="0" applyNumberFormat="1" applyFont="1" applyBorder="1" applyAlignment="1">
      <alignment vertical="center"/>
    </xf>
    <xf numFmtId="166" fontId="7" fillId="0" borderId="11" xfId="1" applyNumberFormat="1" applyFont="1" applyBorder="1" applyAlignment="1">
      <alignment horizontal="left" vertical="center"/>
    </xf>
    <xf numFmtId="4" fontId="17" fillId="0" borderId="4" xfId="1" applyNumberFormat="1" applyFont="1" applyFill="1" applyBorder="1" applyAlignment="1" applyProtection="1">
      <alignment horizontal="center" vertical="center"/>
    </xf>
    <xf numFmtId="0" fontId="11" fillId="0" borderId="0" xfId="0" applyFont="1" applyBorder="1" applyAlignment="1">
      <alignment vertical="center"/>
    </xf>
    <xf numFmtId="165" fontId="17" fillId="0" borderId="0" xfId="0" applyNumberFormat="1" applyFont="1" applyBorder="1" applyAlignment="1">
      <alignment vertical="center"/>
    </xf>
    <xf numFmtId="165" fontId="7" fillId="0" borderId="0" xfId="0" applyNumberFormat="1" applyFont="1" applyBorder="1" applyAlignment="1">
      <alignment vertical="center"/>
    </xf>
    <xf numFmtId="4" fontId="17" fillId="0" borderId="0" xfId="0" applyNumberFormat="1" applyFont="1" applyBorder="1" applyAlignment="1">
      <alignment horizontal="right" vertical="center"/>
    </xf>
    <xf numFmtId="166" fontId="11" fillId="0" borderId="13" xfId="0" applyNumberFormat="1" applyFont="1" applyBorder="1" applyAlignment="1">
      <alignment horizontal="left" vertical="center"/>
    </xf>
    <xf numFmtId="165" fontId="17" fillId="0" borderId="0" xfId="0" applyNumberFormat="1" applyFont="1" applyBorder="1" applyAlignment="1">
      <alignment horizontal="left" vertical="center"/>
    </xf>
    <xf numFmtId="166" fontId="7" fillId="0" borderId="0" xfId="1" applyNumberFormat="1" applyFont="1" applyBorder="1" applyAlignment="1">
      <alignment horizontal="left" vertical="center"/>
    </xf>
    <xf numFmtId="166" fontId="7" fillId="0" borderId="13" xfId="1" applyNumberFormat="1" applyFont="1" applyBorder="1" applyAlignment="1">
      <alignment horizontal="left" vertical="center"/>
    </xf>
    <xf numFmtId="166" fontId="7" fillId="0" borderId="19" xfId="1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/>
    </xf>
    <xf numFmtId="0" fontId="0" fillId="0" borderId="21" xfId="0" applyBorder="1" applyAlignment="1">
      <alignment horizontal="center"/>
    </xf>
    <xf numFmtId="0" fontId="0" fillId="0" borderId="21" xfId="0" applyBorder="1" applyAlignment="1">
      <alignment horizontal="right"/>
    </xf>
    <xf numFmtId="0" fontId="0" fillId="0" borderId="22" xfId="0" applyBorder="1"/>
    <xf numFmtId="0" fontId="9" fillId="0" borderId="24" xfId="0" applyFont="1" applyBorder="1" applyAlignment="1">
      <alignment horizontal="left"/>
    </xf>
    <xf numFmtId="0" fontId="0" fillId="0" borderId="24" xfId="0" applyBorder="1" applyAlignment="1">
      <alignment horizontal="center"/>
    </xf>
    <xf numFmtId="0" fontId="0" fillId="0" borderId="24" xfId="0" applyBorder="1" applyAlignment="1">
      <alignment horizontal="right"/>
    </xf>
    <xf numFmtId="0" fontId="0" fillId="0" borderId="25" xfId="0" applyBorder="1"/>
    <xf numFmtId="0" fontId="10" fillId="0" borderId="24" xfId="0" applyFont="1" applyBorder="1" applyAlignment="1">
      <alignment horizontal="left"/>
    </xf>
    <xf numFmtId="2" fontId="1" fillId="0" borderId="24" xfId="0" applyNumberFormat="1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24" xfId="0" applyFont="1" applyBorder="1" applyAlignment="1">
      <alignment horizontal="left"/>
    </xf>
    <xf numFmtId="2" fontId="0" fillId="0" borderId="24" xfId="0" applyNumberFormat="1" applyBorder="1" applyAlignment="1">
      <alignment horizontal="right"/>
    </xf>
    <xf numFmtId="0" fontId="0" fillId="0" borderId="25" xfId="0" applyBorder="1" applyAlignment="1">
      <alignment horizontal="center"/>
    </xf>
    <xf numFmtId="0" fontId="0" fillId="0" borderId="24" xfId="0" applyBorder="1" applyAlignment="1">
      <alignment horizontal="left"/>
    </xf>
    <xf numFmtId="2" fontId="0" fillId="0" borderId="24" xfId="0" applyNumberForma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24" xfId="0" applyFill="1" applyBorder="1" applyAlignment="1">
      <alignment horizontal="center"/>
    </xf>
    <xf numFmtId="2" fontId="0" fillId="0" borderId="24" xfId="0" applyNumberFormat="1" applyFill="1" applyBorder="1" applyAlignment="1">
      <alignment horizontal="center"/>
    </xf>
    <xf numFmtId="2" fontId="0" fillId="0" borderId="24" xfId="0" applyNumberFormat="1" applyFill="1" applyBorder="1" applyAlignment="1">
      <alignment horizontal="right"/>
    </xf>
    <xf numFmtId="0" fontId="0" fillId="0" borderId="25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7" xfId="0" applyBorder="1" applyAlignment="1">
      <alignment horizontal="right"/>
    </xf>
    <xf numFmtId="0" fontId="0" fillId="0" borderId="28" xfId="0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12" fillId="0" borderId="0" xfId="0" applyFont="1" applyAlignment="1">
      <alignment horizontal="center"/>
    </xf>
    <xf numFmtId="0" fontId="16" fillId="3" borderId="1" xfId="1" applyFont="1" applyFill="1" applyBorder="1" applyAlignment="1">
      <alignment horizontal="center" vertical="center"/>
    </xf>
    <xf numFmtId="0" fontId="16" fillId="3" borderId="2" xfId="1" applyFont="1" applyFill="1" applyBorder="1" applyAlignment="1">
      <alignment horizontal="center" vertical="center"/>
    </xf>
    <xf numFmtId="0" fontId="16" fillId="0" borderId="0" xfId="1" applyFont="1" applyAlignment="1">
      <alignment horizontal="center" vertical="center"/>
    </xf>
    <xf numFmtId="165" fontId="16" fillId="0" borderId="5" xfId="0" applyNumberFormat="1" applyFont="1" applyBorder="1" applyAlignment="1">
      <alignment horizontal="left" vertical="center" wrapText="1"/>
    </xf>
    <xf numFmtId="165" fontId="16" fillId="0" borderId="6" xfId="0" applyNumberFormat="1" applyFont="1" applyBorder="1" applyAlignment="1">
      <alignment horizontal="left" vertical="center" wrapText="1"/>
    </xf>
    <xf numFmtId="165" fontId="16" fillId="0" borderId="18" xfId="0" applyNumberFormat="1" applyFont="1" applyBorder="1" applyAlignment="1">
      <alignment horizontal="left" vertical="center" wrapText="1"/>
    </xf>
    <xf numFmtId="166" fontId="11" fillId="0" borderId="0" xfId="0" applyNumberFormat="1" applyFont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4" fontId="7" fillId="4" borderId="16" xfId="2" applyNumberFormat="1" applyFont="1" applyFill="1" applyBorder="1" applyAlignment="1" applyProtection="1">
      <alignment horizontal="center" vertical="center"/>
    </xf>
    <xf numFmtId="4" fontId="7" fillId="4" borderId="17" xfId="2" applyNumberFormat="1" applyFont="1" applyFill="1" applyBorder="1" applyAlignment="1" applyProtection="1">
      <alignment horizontal="center" vertic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4" xfId="0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4" xfId="0" applyFont="1" applyBorder="1" applyAlignment="1">
      <alignment horizontal="left"/>
    </xf>
    <xf numFmtId="165" fontId="16" fillId="0" borderId="5" xfId="0" applyNumberFormat="1" applyFont="1" applyFill="1" applyBorder="1" applyAlignment="1" applyProtection="1">
      <alignment horizontal="left" vertical="center" wrapText="1"/>
    </xf>
    <xf numFmtId="165" fontId="16" fillId="0" borderId="6" xfId="0" applyNumberFormat="1" applyFont="1" applyFill="1" applyBorder="1" applyAlignment="1" applyProtection="1">
      <alignment horizontal="left" vertical="center" wrapText="1"/>
    </xf>
    <xf numFmtId="165" fontId="16" fillId="0" borderId="7" xfId="0" applyNumberFormat="1" applyFont="1" applyFill="1" applyBorder="1" applyAlignment="1" applyProtection="1">
      <alignment horizontal="left" vertical="center" wrapText="1"/>
    </xf>
    <xf numFmtId="166" fontId="11" fillId="0" borderId="0" xfId="0" applyNumberFormat="1" applyFont="1" applyFill="1" applyBorder="1" applyAlignment="1">
      <alignment horizontal="left" vertical="center"/>
    </xf>
    <xf numFmtId="0" fontId="7" fillId="6" borderId="1" xfId="2" applyFont="1" applyFill="1" applyBorder="1" applyAlignment="1" applyProtection="1">
      <alignment horizontal="center" vertical="center"/>
    </xf>
    <xf numFmtId="0" fontId="7" fillId="6" borderId="2" xfId="2" applyFont="1" applyFill="1" applyBorder="1" applyAlignment="1" applyProtection="1">
      <alignment horizontal="center" vertical="center"/>
    </xf>
    <xf numFmtId="0" fontId="7" fillId="6" borderId="3" xfId="2" applyFont="1" applyFill="1" applyBorder="1" applyAlignment="1" applyProtection="1">
      <alignment horizontal="center" vertical="center"/>
    </xf>
    <xf numFmtId="0" fontId="18" fillId="0" borderId="4" xfId="0" applyFont="1" applyBorder="1" applyAlignment="1">
      <alignment horizontal="left"/>
    </xf>
    <xf numFmtId="0" fontId="14" fillId="3" borderId="1" xfId="1" applyFont="1" applyFill="1" applyBorder="1" applyAlignment="1" applyProtection="1">
      <alignment horizontal="center" vertical="center"/>
    </xf>
    <xf numFmtId="0" fontId="14" fillId="3" borderId="2" xfId="1" applyFont="1" applyFill="1" applyBorder="1" applyAlignment="1" applyProtection="1">
      <alignment horizontal="center" vertical="center"/>
    </xf>
    <xf numFmtId="0" fontId="14" fillId="3" borderId="3" xfId="1" applyFont="1" applyFill="1" applyBorder="1" applyAlignment="1" applyProtection="1">
      <alignment horizontal="center" vertical="center"/>
    </xf>
    <xf numFmtId="0" fontId="14" fillId="0" borderId="0" xfId="1" applyFont="1" applyFill="1" applyAlignment="1" applyProtection="1">
      <alignment horizontal="center" vertical="center"/>
    </xf>
  </cellXfs>
  <cellStyles count="5">
    <cellStyle name="Normal" xfId="0" builtinId="0"/>
    <cellStyle name="Normal 10 32" xfId="4" xr:uid="{00000000-0005-0000-0000-000001000000}"/>
    <cellStyle name="Normal 2 2" xfId="3" xr:uid="{00000000-0005-0000-0000-000002000000}"/>
    <cellStyle name="Normal_Hoja1" xfId="1" xr:uid="{00000000-0005-0000-0000-000003000000}"/>
    <cellStyle name="Normal_RESERVO1" xfId="2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55228</xdr:colOff>
      <xdr:row>0</xdr:row>
      <xdr:rowOff>33617</xdr:rowOff>
    </xdr:from>
    <xdr:to>
      <xdr:col>1</xdr:col>
      <xdr:colOff>260608</xdr:colOff>
      <xdr:row>4</xdr:row>
      <xdr:rowOff>168088</xdr:rowOff>
    </xdr:to>
    <xdr:pic>
      <xdr:nvPicPr>
        <xdr:cNvPr id="4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55228" y="33617"/>
          <a:ext cx="926559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159205</xdr:colOff>
      <xdr:row>0</xdr:row>
      <xdr:rowOff>0</xdr:rowOff>
    </xdr:from>
    <xdr:to>
      <xdr:col>9</xdr:col>
      <xdr:colOff>345631</xdr:colOff>
      <xdr:row>4</xdr:row>
      <xdr:rowOff>95250</xdr:rowOff>
    </xdr:to>
    <xdr:pic>
      <xdr:nvPicPr>
        <xdr:cNvPr id="5" name="Imagen 4" descr="Resultado de imagen para gobierno regional de apurimac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10037991" y="0"/>
          <a:ext cx="948426" cy="857250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313764</xdr:colOff>
      <xdr:row>0</xdr:row>
      <xdr:rowOff>33617</xdr:rowOff>
    </xdr:from>
    <xdr:to>
      <xdr:col>1</xdr:col>
      <xdr:colOff>519144</xdr:colOff>
      <xdr:row>4</xdr:row>
      <xdr:rowOff>168088</xdr:rowOff>
    </xdr:to>
    <xdr:pic>
      <xdr:nvPicPr>
        <xdr:cNvPr id="8" name="Imagen 6" descr="C:\Users\user5\Desktop\estudios definitivos.jpg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1532" t="-4065" r="83784" b="11549"/>
        <a:stretch>
          <a:fillRect/>
        </a:stretch>
      </xdr:blipFill>
      <xdr:spPr bwMode="auto">
        <a:xfrm>
          <a:off x="456639" y="33617"/>
          <a:ext cx="1081680" cy="89647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773206</xdr:colOff>
      <xdr:row>0</xdr:row>
      <xdr:rowOff>0</xdr:rowOff>
    </xdr:from>
    <xdr:to>
      <xdr:col>9</xdr:col>
      <xdr:colOff>913103</xdr:colOff>
      <xdr:row>5</xdr:row>
      <xdr:rowOff>17145</xdr:rowOff>
    </xdr:to>
    <xdr:pic>
      <xdr:nvPicPr>
        <xdr:cNvPr id="9" name="Imagen 8" descr="Resultado de imagen para gobierno regional de apurimac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/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0587" b="2517"/>
        <a:stretch/>
      </xdr:blipFill>
      <xdr:spPr bwMode="auto">
        <a:xfrm>
          <a:off x="8297956" y="0"/>
          <a:ext cx="864693" cy="969645"/>
        </a:xfrm>
        <a:prstGeom prst="rect">
          <a:avLst/>
        </a:prstGeom>
        <a:noFill/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Pacobamba\SOCTAeje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nta03\c\Mis%20documentos\Mis%20documentos\Mollepata\RONALD\ALT-PREC.WQ1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Pacobamba\SOCTAeje0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ABEL\LIMATAMBO\Otros\Anasis%20de%20Sobrecostos\Mis%20documentos\Mis%20documentos\Mollepata\Pacobamba\SOCTAeje0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is%20documentos\Mis%20documentos\Mollepata\RONALD\ALT-PREC.WQ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PUMAORCCO"/>
      <sheetName val="SONDORF"/>
      <sheetName val="RESUMEN"/>
      <sheetName val="APORTES"/>
      <sheetName val="AVAN-FISI-FINAN"/>
      <sheetName val="GASTADMIN"/>
      <sheetName val="EJECPRESUP"/>
      <sheetName val="MATERIAL"/>
      <sheetName val="EQUIPO"/>
      <sheetName val="P-DIREC-INDIREC"/>
      <sheetName val="PERSON"/>
      <sheetName val="PARIPASU"/>
      <sheetName val="COMPARA-INSU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>
        <row r="3">
          <cell r="A3" t="str">
            <v xml:space="preserve">CUADRO  DE EMPLEO DE MATERIALES </v>
          </cell>
        </row>
        <row r="4">
          <cell r="A4" t="str">
            <v>PROYECTO   :  IRRIGACION LIMATAMBO</v>
          </cell>
        </row>
        <row r="5">
          <cell r="A5" t="str">
            <v>SISTEMA : LECHERIA</v>
          </cell>
          <cell r="C5" t="str">
            <v>CANAL: PUMAORCCO - HUERTA ALTA</v>
          </cell>
        </row>
        <row r="6">
          <cell r="D6" t="str">
            <v>MOVIMIENTO EN ALMACEN</v>
          </cell>
          <cell r="G6" t="str">
            <v>EGRESOS</v>
          </cell>
          <cell r="K6" t="str">
            <v>EGRESOS POR PARTIDAS MES ACTUAL</v>
          </cell>
        </row>
        <row r="7">
          <cell r="D7" t="str">
            <v>SALDO</v>
          </cell>
          <cell r="E7" t="str">
            <v xml:space="preserve">INGRESOS </v>
          </cell>
          <cell r="F7" t="str">
            <v/>
          </cell>
          <cell r="G7" t="str">
            <v xml:space="preserve">AL </v>
          </cell>
          <cell r="H7" t="str">
            <v/>
          </cell>
          <cell r="I7" t="str">
            <v/>
          </cell>
          <cell r="J7" t="str">
            <v/>
          </cell>
          <cell r="K7" t="str">
            <v>I</v>
          </cell>
          <cell r="L7" t="str">
            <v>II</v>
          </cell>
          <cell r="M7" t="str">
            <v>III</v>
          </cell>
          <cell r="N7" t="str">
            <v>IV</v>
          </cell>
          <cell r="O7" t="str">
            <v>VI</v>
          </cell>
          <cell r="P7" t="str">
            <v>VII</v>
          </cell>
          <cell r="Q7" t="str">
            <v>VIII</v>
          </cell>
          <cell r="R7" t="str">
            <v>IX</v>
          </cell>
        </row>
        <row r="8">
          <cell r="A8" t="str">
            <v>CODIGO</v>
          </cell>
          <cell r="B8" t="str">
            <v>MATERIALES</v>
          </cell>
          <cell r="C8" t="str">
            <v>UND</v>
          </cell>
          <cell r="D8" t="str">
            <v xml:space="preserve">AL MES </v>
          </cell>
          <cell r="E8" t="str">
            <v>EN  EL</v>
          </cell>
          <cell r="F8" t="str">
            <v>SALDO</v>
          </cell>
          <cell r="G8" t="str">
            <v>MES</v>
          </cell>
          <cell r="H8" t="str">
            <v>MES</v>
          </cell>
          <cell r="I8" t="str">
            <v>ACUM.</v>
          </cell>
          <cell r="J8" t="str">
            <v>MES</v>
          </cell>
          <cell r="K8" t="str">
            <v>OBRAS</v>
          </cell>
          <cell r="L8" t="str">
            <v>CAPTA-</v>
          </cell>
          <cell r="M8" t="str">
            <v>CANAL</v>
          </cell>
          <cell r="N8" t="str">
            <v xml:space="preserve">CANAL </v>
          </cell>
          <cell r="O8" t="str">
            <v>O. ARTE</v>
          </cell>
          <cell r="P8" t="str">
            <v>O.ARTE</v>
          </cell>
          <cell r="Q8" t="str">
            <v>OBRAS DE</v>
          </cell>
          <cell r="R8" t="str">
            <v>TRANSP</v>
          </cell>
        </row>
        <row r="9">
          <cell r="D9" t="str">
            <v>ANTERIOR</v>
          </cell>
          <cell r="E9" t="str">
            <v xml:space="preserve">MES </v>
          </cell>
          <cell r="F9" t="str">
            <v>ACTUAL</v>
          </cell>
          <cell r="G9" t="str">
            <v>ANTERIOR</v>
          </cell>
          <cell r="H9" t="str">
            <v>ACTUAL</v>
          </cell>
          <cell r="I9" t="str">
            <v>TOTAL</v>
          </cell>
          <cell r="J9" t="str">
            <v>ACTUAL</v>
          </cell>
          <cell r="K9" t="str">
            <v>PRELIMI</v>
          </cell>
          <cell r="L9" t="str">
            <v>CIONES</v>
          </cell>
          <cell r="M9" t="str">
            <v>PRINCIP</v>
          </cell>
          <cell r="N9" t="str">
            <v>LATERAL</v>
          </cell>
          <cell r="O9" t="str">
            <v xml:space="preserve"> STANDARD</v>
          </cell>
          <cell r="P9" t="str">
            <v>ESPECIAL</v>
          </cell>
          <cell r="Q9" t="str">
            <v>SOSTENIM</v>
          </cell>
        </row>
        <row r="10">
          <cell r="A10" t="str">
            <v>65.11.22</v>
          </cell>
          <cell r="B10" t="str">
            <v>VESTUARIO</v>
          </cell>
        </row>
        <row r="11">
          <cell r="B11" t="str">
            <v>Botas de jebe caña alta</v>
          </cell>
          <cell r="C11" t="str">
            <v>Pares</v>
          </cell>
          <cell r="D11">
            <v>0</v>
          </cell>
          <cell r="E11">
            <v>50</v>
          </cell>
          <cell r="F11">
            <v>0</v>
          </cell>
          <cell r="G11">
            <v>40</v>
          </cell>
          <cell r="H11">
            <v>50</v>
          </cell>
          <cell r="I11">
            <v>90</v>
          </cell>
          <cell r="J11">
            <v>50</v>
          </cell>
          <cell r="L11">
            <v>8</v>
          </cell>
          <cell r="M11">
            <v>27</v>
          </cell>
          <cell r="O11">
            <v>15</v>
          </cell>
        </row>
        <row r="12">
          <cell r="B12" t="str">
            <v>Cascos de protección</v>
          </cell>
          <cell r="C12" t="str">
            <v>Und.</v>
          </cell>
          <cell r="D12">
            <v>0</v>
          </cell>
          <cell r="E12">
            <v>80</v>
          </cell>
          <cell r="F12">
            <v>17</v>
          </cell>
          <cell r="G12">
            <v>18</v>
          </cell>
          <cell r="H12">
            <v>63</v>
          </cell>
          <cell r="I12">
            <v>81</v>
          </cell>
          <cell r="J12">
            <v>63</v>
          </cell>
          <cell r="L12">
            <v>12</v>
          </cell>
          <cell r="M12">
            <v>33</v>
          </cell>
          <cell r="O12">
            <v>18</v>
          </cell>
        </row>
        <row r="13">
          <cell r="B13" t="str">
            <v>Guantes de jebe</v>
          </cell>
          <cell r="C13" t="str">
            <v>Pares</v>
          </cell>
          <cell r="D13">
            <v>58</v>
          </cell>
          <cell r="F13">
            <v>53</v>
          </cell>
          <cell r="G13">
            <v>32</v>
          </cell>
          <cell r="H13">
            <v>5</v>
          </cell>
          <cell r="I13">
            <v>37</v>
          </cell>
          <cell r="J13">
            <v>5</v>
          </cell>
          <cell r="L13">
            <v>2</v>
          </cell>
          <cell r="O13">
            <v>3</v>
          </cell>
        </row>
        <row r="14">
          <cell r="B14" t="str">
            <v>Guantes de cuero reforzado</v>
          </cell>
          <cell r="C14" t="str">
            <v>Pares</v>
          </cell>
          <cell r="D14">
            <v>16</v>
          </cell>
          <cell r="F14">
            <v>11</v>
          </cell>
          <cell r="G14">
            <v>74</v>
          </cell>
          <cell r="H14">
            <v>5</v>
          </cell>
          <cell r="I14">
            <v>79</v>
          </cell>
          <cell r="J14">
            <v>5</v>
          </cell>
          <cell r="L14">
            <v>1</v>
          </cell>
          <cell r="M14">
            <v>2</v>
          </cell>
          <cell r="O14">
            <v>2</v>
          </cell>
        </row>
        <row r="15">
          <cell r="B15" t="str">
            <v>Poncho impermeable con estuche</v>
          </cell>
          <cell r="C15" t="str">
            <v>Und.</v>
          </cell>
          <cell r="D15">
            <v>0</v>
          </cell>
          <cell r="F15">
            <v>0</v>
          </cell>
          <cell r="G15">
            <v>2</v>
          </cell>
          <cell r="I15">
            <v>2</v>
          </cell>
          <cell r="J15">
            <v>0</v>
          </cell>
        </row>
        <row r="17">
          <cell r="A17" t="str">
            <v>65.11.23</v>
          </cell>
          <cell r="B17" t="str">
            <v>COMBUST. LUBRIC. Y CARB.</v>
          </cell>
        </row>
        <row r="18">
          <cell r="B18" t="str">
            <v>Gasolina de 84 octanos</v>
          </cell>
          <cell r="C18" t="str">
            <v>Gln</v>
          </cell>
          <cell r="D18">
            <v>66.5</v>
          </cell>
          <cell r="E18">
            <v>161</v>
          </cell>
          <cell r="F18">
            <v>20.5</v>
          </cell>
          <cell r="G18">
            <v>1290</v>
          </cell>
          <cell r="H18">
            <v>207</v>
          </cell>
          <cell r="I18">
            <v>1497</v>
          </cell>
          <cell r="J18">
            <v>207</v>
          </cell>
          <cell r="K18">
            <v>10</v>
          </cell>
          <cell r="L18">
            <v>10</v>
          </cell>
          <cell r="M18">
            <v>25</v>
          </cell>
          <cell r="O18">
            <v>15</v>
          </cell>
        </row>
        <row r="19">
          <cell r="B19" t="str">
            <v>Gasolina de 90 octanos</v>
          </cell>
          <cell r="C19" t="str">
            <v>Gln</v>
          </cell>
          <cell r="D19">
            <v>12</v>
          </cell>
          <cell r="E19">
            <v>20</v>
          </cell>
          <cell r="F19">
            <v>18</v>
          </cell>
          <cell r="G19">
            <v>56</v>
          </cell>
          <cell r="H19">
            <v>14</v>
          </cell>
          <cell r="I19">
            <v>70</v>
          </cell>
          <cell r="J19">
            <v>14</v>
          </cell>
          <cell r="M19">
            <v>14</v>
          </cell>
        </row>
        <row r="20">
          <cell r="B20" t="str">
            <v>Petróleo Diesel</v>
          </cell>
          <cell r="C20" t="str">
            <v>Gln</v>
          </cell>
          <cell r="D20">
            <v>379</v>
          </cell>
          <cell r="E20">
            <v>330</v>
          </cell>
          <cell r="F20">
            <v>330</v>
          </cell>
          <cell r="G20">
            <v>3593</v>
          </cell>
          <cell r="H20">
            <v>379</v>
          </cell>
          <cell r="I20">
            <v>3972</v>
          </cell>
          <cell r="J20">
            <v>379</v>
          </cell>
          <cell r="K20">
            <v>93</v>
          </cell>
          <cell r="L20">
            <v>25</v>
          </cell>
          <cell r="M20">
            <v>28</v>
          </cell>
          <cell r="O20">
            <v>85</v>
          </cell>
        </row>
        <row r="21">
          <cell r="B21" t="str">
            <v>Aceite Grado 30 gasolinero</v>
          </cell>
          <cell r="C21" t="str">
            <v>Gln</v>
          </cell>
          <cell r="F21">
            <v>0</v>
          </cell>
          <cell r="G21">
            <v>3</v>
          </cell>
          <cell r="I21">
            <v>3</v>
          </cell>
          <cell r="J21">
            <v>0</v>
          </cell>
        </row>
        <row r="22">
          <cell r="B22" t="str">
            <v>Aceite Grado 40 gasolinero</v>
          </cell>
          <cell r="C22" t="str">
            <v>Gln</v>
          </cell>
          <cell r="D22">
            <v>6.5</v>
          </cell>
          <cell r="F22">
            <v>5</v>
          </cell>
          <cell r="G22">
            <v>8.5</v>
          </cell>
          <cell r="H22">
            <v>1.5</v>
          </cell>
          <cell r="I22">
            <v>10</v>
          </cell>
          <cell r="J22">
            <v>1.5</v>
          </cell>
        </row>
        <row r="23">
          <cell r="B23" t="str">
            <v>Aceite Grado 30 petrolero</v>
          </cell>
          <cell r="C23" t="str">
            <v>Gln</v>
          </cell>
          <cell r="D23">
            <v>15</v>
          </cell>
          <cell r="F23">
            <v>15</v>
          </cell>
          <cell r="I23" t="str">
            <v/>
          </cell>
          <cell r="J23">
            <v>0</v>
          </cell>
        </row>
        <row r="24">
          <cell r="B24" t="str">
            <v>Aceite Grado 40 petrolero</v>
          </cell>
          <cell r="C24" t="str">
            <v>Gln</v>
          </cell>
          <cell r="D24">
            <v>6</v>
          </cell>
          <cell r="E24">
            <v>5</v>
          </cell>
          <cell r="F24">
            <v>5</v>
          </cell>
          <cell r="G24">
            <v>15</v>
          </cell>
          <cell r="H24">
            <v>6</v>
          </cell>
          <cell r="I24">
            <v>21</v>
          </cell>
          <cell r="J24">
            <v>6</v>
          </cell>
          <cell r="M24">
            <v>2</v>
          </cell>
        </row>
        <row r="25">
          <cell r="B25" t="str">
            <v>Aceite de transmisión Grado 140 (Prest. Sin O/C)</v>
          </cell>
          <cell r="C25" t="str">
            <v>Gln</v>
          </cell>
          <cell r="F25">
            <v>0</v>
          </cell>
          <cell r="G25">
            <v>1</v>
          </cell>
          <cell r="I25">
            <v>1</v>
          </cell>
          <cell r="J25">
            <v>0</v>
          </cell>
        </row>
        <row r="26">
          <cell r="B26" t="str">
            <v>Hidrolina</v>
          </cell>
          <cell r="C26" t="str">
            <v>Gln</v>
          </cell>
          <cell r="D26">
            <v>1.5</v>
          </cell>
          <cell r="F26">
            <v>0</v>
          </cell>
          <cell r="G26">
            <v>14.5</v>
          </cell>
          <cell r="H26">
            <v>1.5</v>
          </cell>
          <cell r="I26">
            <v>16</v>
          </cell>
          <cell r="J26">
            <v>1.5</v>
          </cell>
        </row>
        <row r="28">
          <cell r="A28" t="str">
            <v>65.11.26</v>
          </cell>
          <cell r="B28" t="str">
            <v>PROVISION DE MATERIAL EXPLOSIVO</v>
          </cell>
        </row>
        <row r="29">
          <cell r="B29" t="str">
            <v>Dinamita (semexa) al 65%</v>
          </cell>
          <cell r="C29" t="str">
            <v>Und.</v>
          </cell>
          <cell r="D29">
            <v>935</v>
          </cell>
          <cell r="F29">
            <v>677</v>
          </cell>
          <cell r="G29">
            <v>1288</v>
          </cell>
          <cell r="H29">
            <v>258</v>
          </cell>
          <cell r="I29">
            <v>1546</v>
          </cell>
          <cell r="J29">
            <v>258</v>
          </cell>
          <cell r="M29">
            <v>258</v>
          </cell>
        </row>
        <row r="30">
          <cell r="B30" t="str">
            <v>Fulminante común</v>
          </cell>
          <cell r="C30" t="str">
            <v>Caja</v>
          </cell>
          <cell r="D30">
            <v>3.8</v>
          </cell>
          <cell r="E30">
            <v>1</v>
          </cell>
          <cell r="F30">
            <v>3.4899999999999998</v>
          </cell>
          <cell r="G30">
            <v>4.2</v>
          </cell>
          <cell r="H30">
            <v>1.31</v>
          </cell>
          <cell r="I30">
            <v>5.51</v>
          </cell>
          <cell r="J30">
            <v>1.31</v>
          </cell>
          <cell r="M30">
            <v>1.31</v>
          </cell>
        </row>
        <row r="31">
          <cell r="B31" t="str">
            <v>Mecha o guia de seguridad</v>
          </cell>
          <cell r="C31" t="str">
            <v>m.</v>
          </cell>
          <cell r="D31">
            <v>464</v>
          </cell>
          <cell r="F31">
            <v>388</v>
          </cell>
          <cell r="G31">
            <v>536</v>
          </cell>
          <cell r="H31">
            <v>76</v>
          </cell>
          <cell r="I31">
            <v>612</v>
          </cell>
          <cell r="J31">
            <v>76</v>
          </cell>
          <cell r="M31">
            <v>76</v>
          </cell>
        </row>
        <row r="32">
          <cell r="I32" t="str">
            <v/>
          </cell>
        </row>
        <row r="33">
          <cell r="A33" t="str">
            <v>65.11.29</v>
          </cell>
          <cell r="B33" t="str">
            <v>MATERIALES  DE  CONSTRUCCION</v>
          </cell>
          <cell r="I33" t="str">
            <v/>
          </cell>
        </row>
        <row r="34">
          <cell r="B34" t="str">
            <v>Arena</v>
          </cell>
          <cell r="C34" t="str">
            <v>m3.</v>
          </cell>
          <cell r="D34">
            <v>385.1</v>
          </cell>
          <cell r="F34">
            <v>385.1</v>
          </cell>
          <cell r="G34">
            <v>80</v>
          </cell>
          <cell r="I34">
            <v>80</v>
          </cell>
          <cell r="J34">
            <v>0</v>
          </cell>
        </row>
        <row r="35">
          <cell r="B35" t="str">
            <v>Agregado grueso</v>
          </cell>
          <cell r="C35" t="str">
            <v>m3.</v>
          </cell>
          <cell r="D35">
            <v>43</v>
          </cell>
          <cell r="E35">
            <v>48</v>
          </cell>
          <cell r="F35">
            <v>91</v>
          </cell>
          <cell r="G35">
            <v>207</v>
          </cell>
          <cell r="I35">
            <v>207</v>
          </cell>
          <cell r="J35">
            <v>0</v>
          </cell>
        </row>
        <row r="36">
          <cell r="B36" t="str">
            <v>Alambre negro # 8</v>
          </cell>
          <cell r="C36" t="str">
            <v>kg</v>
          </cell>
          <cell r="D36">
            <v>55</v>
          </cell>
          <cell r="F36">
            <v>55</v>
          </cell>
          <cell r="G36">
            <v>45</v>
          </cell>
          <cell r="I36">
            <v>45</v>
          </cell>
          <cell r="J36">
            <v>0</v>
          </cell>
        </row>
        <row r="37">
          <cell r="B37" t="str">
            <v>Alambre negro # 16</v>
          </cell>
          <cell r="C37" t="str">
            <v>kg</v>
          </cell>
          <cell r="D37">
            <v>120.5</v>
          </cell>
          <cell r="F37">
            <v>79</v>
          </cell>
          <cell r="G37">
            <v>79.5</v>
          </cell>
          <cell r="H37">
            <v>41.5</v>
          </cell>
          <cell r="I37">
            <v>121</v>
          </cell>
          <cell r="J37">
            <v>41.5</v>
          </cell>
          <cell r="L37">
            <v>18.5</v>
          </cell>
          <cell r="O37">
            <v>23</v>
          </cell>
        </row>
        <row r="38">
          <cell r="B38" t="str">
            <v>Asfalto liquido RC-250</v>
          </cell>
          <cell r="C38" t="str">
            <v>Gln.</v>
          </cell>
          <cell r="E38">
            <v>550</v>
          </cell>
          <cell r="F38">
            <v>546</v>
          </cell>
          <cell r="H38">
            <v>4</v>
          </cell>
          <cell r="I38">
            <v>4</v>
          </cell>
          <cell r="J38">
            <v>4</v>
          </cell>
          <cell r="L38">
            <v>4</v>
          </cell>
        </row>
        <row r="39">
          <cell r="B39" t="str">
            <v>Barreta octogonal de 1 1/4" x 1.5 m.</v>
          </cell>
          <cell r="C39" t="str">
            <v>Und.</v>
          </cell>
          <cell r="E39">
            <v>10</v>
          </cell>
          <cell r="F39">
            <v>7</v>
          </cell>
          <cell r="G39">
            <v>15</v>
          </cell>
          <cell r="H39">
            <v>3</v>
          </cell>
          <cell r="I39">
            <v>18</v>
          </cell>
          <cell r="J39">
            <v>3</v>
          </cell>
          <cell r="M39">
            <v>3</v>
          </cell>
        </row>
        <row r="40">
          <cell r="B40" t="str">
            <v>Barrenos de perforación de 7/8" x 3'</v>
          </cell>
          <cell r="C40" t="str">
            <v>Und.</v>
          </cell>
          <cell r="D40">
            <v>15</v>
          </cell>
          <cell r="F40">
            <v>15</v>
          </cell>
          <cell r="G40">
            <v>6</v>
          </cell>
          <cell r="I40">
            <v>6</v>
          </cell>
          <cell r="J40">
            <v>0</v>
          </cell>
        </row>
        <row r="41">
          <cell r="B41" t="str">
            <v>Barrenos de perforación de 7/8" x 5'</v>
          </cell>
          <cell r="C41" t="str">
            <v>Und.</v>
          </cell>
          <cell r="D41">
            <v>10</v>
          </cell>
          <cell r="F41">
            <v>10</v>
          </cell>
          <cell r="I41" t="str">
            <v/>
          </cell>
          <cell r="J41">
            <v>0</v>
          </cell>
        </row>
        <row r="42">
          <cell r="B42" t="str">
            <v>Buguies con llantas neumáticas</v>
          </cell>
          <cell r="C42" t="str">
            <v>Und.</v>
          </cell>
          <cell r="D42">
            <v>23</v>
          </cell>
          <cell r="E42">
            <v>50</v>
          </cell>
          <cell r="F42">
            <v>70</v>
          </cell>
          <cell r="G42">
            <v>41</v>
          </cell>
          <cell r="H42">
            <v>3</v>
          </cell>
          <cell r="I42">
            <v>44</v>
          </cell>
          <cell r="J42">
            <v>3</v>
          </cell>
          <cell r="O42">
            <v>3</v>
          </cell>
        </row>
        <row r="43">
          <cell r="B43" t="str">
            <v>Briqueteras</v>
          </cell>
          <cell r="C43" t="str">
            <v>Und.</v>
          </cell>
          <cell r="F43">
            <v>0</v>
          </cell>
          <cell r="G43">
            <v>3</v>
          </cell>
          <cell r="I43">
            <v>3</v>
          </cell>
          <cell r="J43">
            <v>0</v>
          </cell>
        </row>
        <row r="44">
          <cell r="B44" t="str">
            <v>Calamina de 11 canales por 1.80 metros</v>
          </cell>
          <cell r="C44" t="str">
            <v>Plancha</v>
          </cell>
          <cell r="D44">
            <v>90</v>
          </cell>
          <cell r="F44">
            <v>90</v>
          </cell>
          <cell r="G44">
            <v>680</v>
          </cell>
          <cell r="I44">
            <v>680</v>
          </cell>
          <cell r="J44">
            <v>0</v>
          </cell>
        </row>
        <row r="45">
          <cell r="B45" t="str">
            <v>Cemento Portland tipo 1 P</v>
          </cell>
          <cell r="C45" t="str">
            <v>Bls.</v>
          </cell>
          <cell r="D45">
            <v>324</v>
          </cell>
          <cell r="E45">
            <v>731</v>
          </cell>
          <cell r="F45">
            <v>689</v>
          </cell>
          <cell r="G45">
            <v>961</v>
          </cell>
          <cell r="H45">
            <v>366</v>
          </cell>
          <cell r="I45">
            <v>1327</v>
          </cell>
          <cell r="J45">
            <v>366</v>
          </cell>
          <cell r="L45">
            <v>220</v>
          </cell>
          <cell r="O45">
            <v>146</v>
          </cell>
        </row>
        <row r="46">
          <cell r="B46" t="str">
            <v>Cinta teflon</v>
          </cell>
          <cell r="C46" t="str">
            <v>Und.</v>
          </cell>
          <cell r="D46">
            <v>104</v>
          </cell>
          <cell r="F46">
            <v>104</v>
          </cell>
          <cell r="I46" t="str">
            <v/>
          </cell>
          <cell r="J46">
            <v>0</v>
          </cell>
        </row>
        <row r="47">
          <cell r="B47" t="str">
            <v>Clavo de 1"</v>
          </cell>
          <cell r="C47" t="str">
            <v>kg</v>
          </cell>
          <cell r="D47">
            <v>32.75</v>
          </cell>
          <cell r="E47">
            <v>36</v>
          </cell>
          <cell r="F47">
            <v>63.75</v>
          </cell>
          <cell r="G47">
            <v>7.75</v>
          </cell>
          <cell r="H47">
            <v>5</v>
          </cell>
          <cell r="I47">
            <v>12.75</v>
          </cell>
          <cell r="J47">
            <v>5</v>
          </cell>
          <cell r="O47">
            <v>5</v>
          </cell>
        </row>
        <row r="48">
          <cell r="B48" t="str">
            <v>Clavo de 2"</v>
          </cell>
          <cell r="C48" t="str">
            <v>kg</v>
          </cell>
          <cell r="D48">
            <v>107.95</v>
          </cell>
          <cell r="F48">
            <v>106.95</v>
          </cell>
          <cell r="G48">
            <v>12.05</v>
          </cell>
          <cell r="H48">
            <v>1</v>
          </cell>
          <cell r="I48">
            <v>13.05</v>
          </cell>
          <cell r="J48">
            <v>1</v>
          </cell>
          <cell r="O48">
            <v>1</v>
          </cell>
        </row>
        <row r="49">
          <cell r="B49" t="str">
            <v>Clavo de 2 1/2"</v>
          </cell>
          <cell r="C49" t="str">
            <v>kg</v>
          </cell>
          <cell r="F49">
            <v>0</v>
          </cell>
          <cell r="I49" t="str">
            <v/>
          </cell>
        </row>
        <row r="50">
          <cell r="B50" t="str">
            <v>Clavo de 3"</v>
          </cell>
          <cell r="C50" t="str">
            <v>kg</v>
          </cell>
          <cell r="D50">
            <v>97</v>
          </cell>
          <cell r="F50">
            <v>92.5</v>
          </cell>
          <cell r="G50">
            <v>53</v>
          </cell>
          <cell r="H50">
            <v>4.5</v>
          </cell>
          <cell r="I50">
            <v>57.5</v>
          </cell>
          <cell r="J50">
            <v>4.5</v>
          </cell>
          <cell r="L50">
            <v>1.5</v>
          </cell>
          <cell r="O50">
            <v>3</v>
          </cell>
        </row>
        <row r="51">
          <cell r="B51" t="str">
            <v>Clavo de 4"</v>
          </cell>
          <cell r="C51" t="str">
            <v>kg</v>
          </cell>
          <cell r="D51">
            <v>439.5</v>
          </cell>
          <cell r="F51">
            <v>438</v>
          </cell>
          <cell r="G51">
            <v>51.5</v>
          </cell>
          <cell r="H51">
            <v>1.5</v>
          </cell>
          <cell r="I51">
            <v>53</v>
          </cell>
          <cell r="J51">
            <v>1.5</v>
          </cell>
          <cell r="L51">
            <v>1.5</v>
          </cell>
        </row>
        <row r="52">
          <cell r="B52" t="str">
            <v>Codos PVC de Ø 6".</v>
          </cell>
          <cell r="C52" t="str">
            <v>Pza.</v>
          </cell>
          <cell r="D52">
            <v>56</v>
          </cell>
          <cell r="F52">
            <v>56</v>
          </cell>
          <cell r="G52">
            <v>24</v>
          </cell>
          <cell r="I52">
            <v>24</v>
          </cell>
          <cell r="J52">
            <v>0</v>
          </cell>
        </row>
        <row r="53">
          <cell r="B53" t="str">
            <v>Codos PVC de Ø 200 mm.</v>
          </cell>
          <cell r="C53" t="str">
            <v>Pza.</v>
          </cell>
          <cell r="D53">
            <v>2</v>
          </cell>
          <cell r="F53">
            <v>2</v>
          </cell>
          <cell r="G53">
            <v>2</v>
          </cell>
          <cell r="I53">
            <v>2</v>
          </cell>
          <cell r="J53">
            <v>0</v>
          </cell>
        </row>
        <row r="54">
          <cell r="B54" t="str">
            <v>Codos PVC de Ø 250 mm.</v>
          </cell>
          <cell r="C54" t="str">
            <v>Pza.</v>
          </cell>
          <cell r="F54">
            <v>0</v>
          </cell>
          <cell r="G54">
            <v>4</v>
          </cell>
          <cell r="I54">
            <v>4</v>
          </cell>
          <cell r="J54">
            <v>0</v>
          </cell>
        </row>
        <row r="55">
          <cell r="B55" t="str">
            <v>Codos PVC de Ø 315 mm.</v>
          </cell>
          <cell r="C55" t="str">
            <v>Pza.</v>
          </cell>
          <cell r="D55">
            <v>4</v>
          </cell>
          <cell r="F55">
            <v>4</v>
          </cell>
          <cell r="I55" t="str">
            <v/>
          </cell>
          <cell r="J55">
            <v>0</v>
          </cell>
        </row>
        <row r="56">
          <cell r="B56" t="str">
            <v>Combas de 12 lb.</v>
          </cell>
          <cell r="C56" t="str">
            <v>Und.</v>
          </cell>
          <cell r="D56">
            <v>6</v>
          </cell>
          <cell r="F56">
            <v>6</v>
          </cell>
          <cell r="I56" t="str">
            <v/>
          </cell>
          <cell r="J56">
            <v>0</v>
          </cell>
        </row>
        <row r="57">
          <cell r="B57" t="str">
            <v>Combas de 20 lb.</v>
          </cell>
          <cell r="C57" t="str">
            <v>Und.</v>
          </cell>
          <cell r="F57">
            <v>0</v>
          </cell>
          <cell r="G57">
            <v>6</v>
          </cell>
          <cell r="I57">
            <v>6</v>
          </cell>
          <cell r="J57">
            <v>0</v>
          </cell>
        </row>
        <row r="60">
          <cell r="E60">
            <v>1</v>
          </cell>
          <cell r="F60">
            <v>1</v>
          </cell>
          <cell r="I60" t="str">
            <v/>
          </cell>
          <cell r="J60">
            <v>0</v>
          </cell>
        </row>
        <row r="96">
          <cell r="B96" t="str">
            <v>Cinta Masking de 1"</v>
          </cell>
          <cell r="C96" t="str">
            <v>Und</v>
          </cell>
          <cell r="F96">
            <v>0</v>
          </cell>
          <cell r="G96">
            <v>4</v>
          </cell>
          <cell r="I96">
            <v>4</v>
          </cell>
          <cell r="J96">
            <v>0</v>
          </cell>
        </row>
        <row r="97">
          <cell r="B97" t="str">
            <v>Cuadernos empastados de 200 hojas</v>
          </cell>
          <cell r="C97" t="str">
            <v>Und</v>
          </cell>
          <cell r="D97">
            <v>6</v>
          </cell>
          <cell r="F97">
            <v>0</v>
          </cell>
          <cell r="G97">
            <v>20</v>
          </cell>
          <cell r="H97">
            <v>6</v>
          </cell>
          <cell r="I97">
            <v>26</v>
          </cell>
          <cell r="J97">
            <v>6</v>
          </cell>
        </row>
        <row r="98">
          <cell r="B98" t="str">
            <v>Diskets de 3.5" HD Sony</v>
          </cell>
          <cell r="C98" t="str">
            <v>Caja</v>
          </cell>
          <cell r="D98">
            <v>4.0999999999999996</v>
          </cell>
          <cell r="F98">
            <v>3.3999999999999995</v>
          </cell>
          <cell r="G98">
            <v>13</v>
          </cell>
          <cell r="H98">
            <v>0.7</v>
          </cell>
          <cell r="I98">
            <v>13.7</v>
          </cell>
          <cell r="J98">
            <v>0.7</v>
          </cell>
        </row>
        <row r="99">
          <cell r="B99" t="str">
            <v>Libretas de topografia</v>
          </cell>
          <cell r="C99" t="str">
            <v>Und</v>
          </cell>
          <cell r="D99">
            <v>12</v>
          </cell>
          <cell r="F99">
            <v>8</v>
          </cell>
          <cell r="G99">
            <v>18</v>
          </cell>
          <cell r="H99">
            <v>4</v>
          </cell>
          <cell r="I99">
            <v>22</v>
          </cell>
          <cell r="J99">
            <v>4</v>
          </cell>
          <cell r="K99">
            <v>4</v>
          </cell>
        </row>
        <row r="100">
          <cell r="B100" t="str">
            <v>Llantas para camioneta 750 x 15</v>
          </cell>
          <cell r="C100" t="str">
            <v>Und</v>
          </cell>
          <cell r="D100">
            <v>5</v>
          </cell>
          <cell r="F100">
            <v>5</v>
          </cell>
          <cell r="G100">
            <v>5</v>
          </cell>
          <cell r="I100">
            <v>5</v>
          </cell>
          <cell r="J100">
            <v>0</v>
          </cell>
        </row>
        <row r="101">
          <cell r="B101" t="str">
            <v>Llantas para retroexcavadora (Afect. Presup.)</v>
          </cell>
          <cell r="C101" t="str">
            <v>Und</v>
          </cell>
          <cell r="F101">
            <v>0</v>
          </cell>
          <cell r="G101">
            <v>1</v>
          </cell>
          <cell r="I101">
            <v>1</v>
          </cell>
          <cell r="J101">
            <v>0</v>
          </cell>
        </row>
        <row r="102">
          <cell r="B102" t="str">
            <v>Llantas Wrangler Good Year LT 275/15</v>
          </cell>
          <cell r="C102" t="str">
            <v>Und</v>
          </cell>
          <cell r="F102">
            <v>0</v>
          </cell>
          <cell r="G102">
            <v>4</v>
          </cell>
          <cell r="I102">
            <v>4</v>
          </cell>
          <cell r="J102">
            <v>0</v>
          </cell>
        </row>
        <row r="103">
          <cell r="B103" t="str">
            <v>Papel fotocopia A-4</v>
          </cell>
          <cell r="C103" t="str">
            <v>millar</v>
          </cell>
          <cell r="D103">
            <v>1</v>
          </cell>
          <cell r="F103">
            <v>0</v>
          </cell>
          <cell r="G103">
            <v>12</v>
          </cell>
          <cell r="H103">
            <v>1</v>
          </cell>
          <cell r="I103">
            <v>13</v>
          </cell>
          <cell r="J103">
            <v>1</v>
          </cell>
        </row>
        <row r="104">
          <cell r="B104" t="str">
            <v>Portaminas</v>
          </cell>
          <cell r="C104" t="str">
            <v>Und</v>
          </cell>
          <cell r="F104">
            <v>0</v>
          </cell>
          <cell r="G104">
            <v>5</v>
          </cell>
          <cell r="I104">
            <v>5</v>
          </cell>
          <cell r="J104">
            <v>0</v>
          </cell>
        </row>
        <row r="105">
          <cell r="B105" t="str">
            <v>Toner para fotocopiadora</v>
          </cell>
          <cell r="C105" t="str">
            <v>Und</v>
          </cell>
          <cell r="D105">
            <v>1</v>
          </cell>
          <cell r="F105">
            <v>1</v>
          </cell>
          <cell r="G105">
            <v>4</v>
          </cell>
          <cell r="I105">
            <v>4</v>
          </cell>
          <cell r="J105">
            <v>0</v>
          </cell>
        </row>
        <row r="106">
          <cell r="B106" t="str">
            <v>Toner para impresora</v>
          </cell>
          <cell r="C106" t="str">
            <v>Und</v>
          </cell>
          <cell r="D106">
            <v>2</v>
          </cell>
          <cell r="F106">
            <v>2</v>
          </cell>
          <cell r="G106">
            <v>3</v>
          </cell>
          <cell r="I106">
            <v>3</v>
          </cell>
          <cell r="J106">
            <v>0</v>
          </cell>
        </row>
        <row r="108">
          <cell r="A108" t="str">
            <v>65.11.51</v>
          </cell>
          <cell r="B108" t="str">
            <v>EQUIPAMIENTO Y BIENES DURADEROS</v>
          </cell>
          <cell r="I108" t="str">
            <v/>
          </cell>
          <cell r="J108">
            <v>0</v>
          </cell>
        </row>
        <row r="109">
          <cell r="B109" t="str">
            <v>Computadora pentium IV</v>
          </cell>
          <cell r="C109" t="str">
            <v>Equipo</v>
          </cell>
          <cell r="D109">
            <v>0.85</v>
          </cell>
          <cell r="F109">
            <v>0.85</v>
          </cell>
          <cell r="G109">
            <v>0.15</v>
          </cell>
          <cell r="I109">
            <v>0.15</v>
          </cell>
          <cell r="J109">
            <v>0</v>
          </cell>
        </row>
        <row r="110">
          <cell r="B110" t="str">
            <v>Compactadora</v>
          </cell>
          <cell r="C110" t="str">
            <v>Equipo</v>
          </cell>
          <cell r="D110">
            <v>0.93</v>
          </cell>
          <cell r="F110">
            <v>0.93</v>
          </cell>
          <cell r="G110">
            <v>7.0000000000000007E-2</v>
          </cell>
          <cell r="I110">
            <v>7.0000000000000007E-2</v>
          </cell>
          <cell r="J110">
            <v>0</v>
          </cell>
        </row>
        <row r="111">
          <cell r="B111" t="str">
            <v>Compresora Portatil XAS ATLAS COPCO</v>
          </cell>
          <cell r="C111" t="str">
            <v>Equipo</v>
          </cell>
          <cell r="F111">
            <v>0</v>
          </cell>
          <cell r="G111">
            <v>1</v>
          </cell>
          <cell r="I111">
            <v>1</v>
          </cell>
          <cell r="J111">
            <v>0</v>
          </cell>
        </row>
        <row r="112">
          <cell r="B112" t="str">
            <v>Grupo electrógeno COLEMAN 18 HP</v>
          </cell>
          <cell r="C112" t="str">
            <v>Equipo</v>
          </cell>
          <cell r="D112">
            <v>0.85</v>
          </cell>
          <cell r="F112">
            <v>0.85</v>
          </cell>
          <cell r="G112">
            <v>0.15</v>
          </cell>
          <cell r="I112">
            <v>0.15</v>
          </cell>
          <cell r="J112">
            <v>0</v>
          </cell>
        </row>
        <row r="113">
          <cell r="B113" t="str">
            <v>Impresora Epson EPL  5800</v>
          </cell>
          <cell r="C113" t="str">
            <v>Equipo</v>
          </cell>
          <cell r="D113">
            <v>0.85</v>
          </cell>
          <cell r="F113">
            <v>0.85</v>
          </cell>
          <cell r="G113">
            <v>0.15</v>
          </cell>
          <cell r="I113">
            <v>0.15</v>
          </cell>
          <cell r="J113">
            <v>0</v>
          </cell>
        </row>
        <row r="114">
          <cell r="B114" t="str">
            <v>Mezcladora de concreto</v>
          </cell>
          <cell r="C114" t="str">
            <v>Equipo</v>
          </cell>
          <cell r="D114">
            <v>0.96</v>
          </cell>
          <cell r="F114">
            <v>0.96</v>
          </cell>
          <cell r="G114">
            <v>1.04</v>
          </cell>
          <cell r="I114">
            <v>1.04</v>
          </cell>
          <cell r="J114">
            <v>0</v>
          </cell>
        </row>
        <row r="115">
          <cell r="B115" t="str">
            <v>Miras plegables de 4 m. (con ojo de buey)</v>
          </cell>
          <cell r="C115" t="str">
            <v>Equipo</v>
          </cell>
          <cell r="D115">
            <v>0.92</v>
          </cell>
          <cell r="F115">
            <v>0.92</v>
          </cell>
          <cell r="G115">
            <v>1.08</v>
          </cell>
          <cell r="I115">
            <v>1.08</v>
          </cell>
          <cell r="J115">
            <v>0</v>
          </cell>
        </row>
        <row r="116">
          <cell r="B116" t="str">
            <v>Motoperforadora</v>
          </cell>
          <cell r="C116" t="str">
            <v>Equipo</v>
          </cell>
          <cell r="D116">
            <v>0.93</v>
          </cell>
          <cell r="F116">
            <v>0.93</v>
          </cell>
          <cell r="G116">
            <v>7.0000000000000007E-2</v>
          </cell>
          <cell r="I116">
            <v>7.0000000000000007E-2</v>
          </cell>
          <cell r="J116">
            <v>0</v>
          </cell>
        </row>
        <row r="117">
          <cell r="B117" t="str">
            <v xml:space="preserve">Motobomba Ø 2" </v>
          </cell>
          <cell r="C117" t="str">
            <v>Equipo</v>
          </cell>
          <cell r="D117">
            <v>0.94</v>
          </cell>
          <cell r="F117">
            <v>0.94</v>
          </cell>
          <cell r="G117">
            <v>0.06</v>
          </cell>
          <cell r="I117">
            <v>0.06</v>
          </cell>
          <cell r="J117">
            <v>0</v>
          </cell>
        </row>
        <row r="118">
          <cell r="B118" t="str">
            <v>Motosierra de 24"</v>
          </cell>
          <cell r="C118" t="str">
            <v>Equipo</v>
          </cell>
          <cell r="D118">
            <v>0.96</v>
          </cell>
          <cell r="F118">
            <v>0.96</v>
          </cell>
          <cell r="G118">
            <v>0.04</v>
          </cell>
          <cell r="I118">
            <v>0.04</v>
          </cell>
          <cell r="J118">
            <v>0</v>
          </cell>
        </row>
        <row r="119">
          <cell r="B119" t="str">
            <v>Trípode metálico (Nestle Germany)</v>
          </cell>
          <cell r="C119" t="str">
            <v>Equipo</v>
          </cell>
          <cell r="D119">
            <v>0.97</v>
          </cell>
          <cell r="F119">
            <v>0.97</v>
          </cell>
          <cell r="G119">
            <v>1.03</v>
          </cell>
          <cell r="I119">
            <v>1.03</v>
          </cell>
          <cell r="J119">
            <v>0</v>
          </cell>
        </row>
        <row r="120">
          <cell r="B120" t="str">
            <v>Vibradora de Concreto KOMATSU - KOLHER</v>
          </cell>
          <cell r="C120" t="str">
            <v>Equipo</v>
          </cell>
          <cell r="D120">
            <v>1.93</v>
          </cell>
          <cell r="F120">
            <v>1.93</v>
          </cell>
          <cell r="G120">
            <v>7.0000000000000007E-2</v>
          </cell>
          <cell r="I120">
            <v>7.0000000000000007E-2</v>
          </cell>
          <cell r="J120">
            <v>0</v>
          </cell>
        </row>
      </sheetData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</sheetNames>
    <sheetDataSet>
      <sheetData sheetId="0" refreshError="1">
        <row r="10">
          <cell r="C10" t="str">
            <v>ABANCAY</v>
          </cell>
          <cell r="D10">
            <v>2398</v>
          </cell>
          <cell r="E10">
            <v>577.5</v>
          </cell>
        </row>
        <row r="11">
          <cell r="C11" t="str">
            <v>ACOMAYO</v>
          </cell>
          <cell r="D11">
            <v>3250</v>
          </cell>
          <cell r="E11">
            <v>861.2</v>
          </cell>
        </row>
        <row r="12">
          <cell r="C12" t="str">
            <v>ANTABAMBA</v>
          </cell>
          <cell r="D12">
            <v>3838</v>
          </cell>
          <cell r="E12">
            <v>851.8</v>
          </cell>
        </row>
        <row r="13">
          <cell r="C13" t="str">
            <v>CHALHUANCA</v>
          </cell>
          <cell r="D13">
            <v>3850</v>
          </cell>
          <cell r="E13">
            <v>715.1</v>
          </cell>
        </row>
        <row r="14">
          <cell r="C14" t="str">
            <v>LIVITACA</v>
          </cell>
          <cell r="D14">
            <v>3741</v>
          </cell>
          <cell r="E14">
            <v>1016.4</v>
          </cell>
        </row>
        <row r="15">
          <cell r="C15" t="str">
            <v>YAURI</v>
          </cell>
          <cell r="D15">
            <v>3915</v>
          </cell>
          <cell r="E15">
            <v>769.4</v>
          </cell>
        </row>
        <row r="16">
          <cell r="C16" t="str">
            <v>LA RAYA</v>
          </cell>
          <cell r="D16">
            <v>4120</v>
          </cell>
          <cell r="E16">
            <v>857.8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ALT-PREC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9">
          <cell r="T9" t="str">
            <v>TOTAL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4">
          <cell r="A4" t="str">
            <v>Precipitación Media Mensual en la M.C. Soctacocha (mm)</v>
          </cell>
        </row>
        <row r="6">
          <cell r="H6" t="str">
            <v xml:space="preserve">LAT. </v>
          </cell>
          <cell r="I6" t="str">
            <v>:  13º44'52"</v>
          </cell>
          <cell r="M6" t="str">
            <v xml:space="preserve">DIST. </v>
          </cell>
          <cell r="N6" t="str">
            <v>ABANCAY</v>
          </cell>
        </row>
        <row r="7">
          <cell r="H7" t="str">
            <v>LONG.</v>
          </cell>
          <cell r="I7" t="str">
            <v>:  73º06'58"</v>
          </cell>
          <cell r="M7" t="str">
            <v xml:space="preserve">PROV. </v>
          </cell>
          <cell r="N7" t="str">
            <v>ABANCAY</v>
          </cell>
        </row>
        <row r="8">
          <cell r="H8" t="str">
            <v>ALT.</v>
          </cell>
          <cell r="I8" t="str">
            <v>:  4357 msnm.</v>
          </cell>
          <cell r="M8" t="str">
            <v>DPTO.</v>
          </cell>
          <cell r="N8" t="str">
            <v>APURIMAC</v>
          </cell>
        </row>
        <row r="9">
          <cell r="T9" t="str">
            <v>TOTAL</v>
          </cell>
          <cell r="U9" t="str">
            <v>MEDIA</v>
          </cell>
        </row>
        <row r="10">
          <cell r="A10" t="str">
            <v>ITEM</v>
          </cell>
          <cell r="B10" t="str">
            <v xml:space="preserve">AÑO </v>
          </cell>
          <cell r="D10" t="str">
            <v>ENE</v>
          </cell>
          <cell r="E10" t="str">
            <v>FEB</v>
          </cell>
          <cell r="F10" t="str">
            <v>MAR</v>
          </cell>
          <cell r="G10" t="str">
            <v>ABR</v>
          </cell>
          <cell r="H10" t="str">
            <v>MAY</v>
          </cell>
          <cell r="I10" t="str">
            <v>JUN</v>
          </cell>
          <cell r="J10" t="str">
            <v>JUL</v>
          </cell>
          <cell r="K10" t="str">
            <v>AGO</v>
          </cell>
          <cell r="L10" t="str">
            <v>SET</v>
          </cell>
          <cell r="M10" t="str">
            <v>OCT</v>
          </cell>
          <cell r="N10" t="str">
            <v>NOV</v>
          </cell>
          <cell r="O10" t="str">
            <v>DIC</v>
          </cell>
          <cell r="Q10" t="str">
            <v>TOTAL</v>
          </cell>
          <cell r="T10" t="b">
            <v>0</v>
          </cell>
          <cell r="U10" t="b">
            <v>0</v>
          </cell>
        </row>
        <row r="12">
          <cell r="A12">
            <v>1</v>
          </cell>
          <cell r="B12">
            <v>1963</v>
          </cell>
          <cell r="D12">
            <v>341.39609999999999</v>
          </cell>
          <cell r="E12">
            <v>303.33709999999996</v>
          </cell>
          <cell r="F12">
            <v>286.65589999999997</v>
          </cell>
          <cell r="G12">
            <v>146.05959999999999</v>
          </cell>
          <cell r="H12">
            <v>12.349499999999999</v>
          </cell>
          <cell r="I12">
            <v>5.7511000000000001</v>
          </cell>
          <cell r="J12">
            <v>12.7042</v>
          </cell>
          <cell r="K12">
            <v>3.4625000000000004</v>
          </cell>
          <cell r="L12">
            <v>48.863100000000003</v>
          </cell>
          <cell r="M12">
            <v>79.894499999999994</v>
          </cell>
          <cell r="N12">
            <v>111.6191</v>
          </cell>
          <cell r="O12">
            <v>229.9897</v>
          </cell>
          <cell r="Q12">
            <v>1582.0823999999998</v>
          </cell>
        </row>
        <row r="13">
          <cell r="A13">
            <v>2</v>
          </cell>
          <cell r="B13">
            <v>1964</v>
          </cell>
          <cell r="D13">
            <v>77.296600000000012</v>
          </cell>
          <cell r="E13">
            <v>210.51789999999997</v>
          </cell>
          <cell r="F13">
            <v>146.2508</v>
          </cell>
          <cell r="G13">
            <v>52.772499999999994</v>
          </cell>
          <cell r="H13">
            <v>8.4247999999999994</v>
          </cell>
          <cell r="I13">
            <v>0.83309999999999995</v>
          </cell>
          <cell r="J13">
            <v>10.0068</v>
          </cell>
          <cell r="K13">
            <v>7.5579000000000001</v>
          </cell>
          <cell r="L13">
            <v>59.426099999999998</v>
          </cell>
          <cell r="M13">
            <v>121.1031</v>
          </cell>
          <cell r="N13">
            <v>73.281100000000009</v>
          </cell>
          <cell r="O13">
            <v>133.3991</v>
          </cell>
          <cell r="Q13">
            <v>900.86980000000005</v>
          </cell>
        </row>
        <row r="14">
          <cell r="A14">
            <v>3</v>
          </cell>
          <cell r="B14">
            <v>1965</v>
          </cell>
          <cell r="D14">
            <v>123.43564000000001</v>
          </cell>
          <cell r="E14">
            <v>252.84354000000002</v>
          </cell>
          <cell r="F14">
            <v>175.77904999999998</v>
          </cell>
          <cell r="G14">
            <v>67.998949999999994</v>
          </cell>
          <cell r="H14">
            <v>22.023299999999999</v>
          </cell>
          <cell r="I14">
            <v>1.9675</v>
          </cell>
          <cell r="J14">
            <v>10.995699999999999</v>
          </cell>
          <cell r="K14">
            <v>0.87919999999999998</v>
          </cell>
          <cell r="L14">
            <v>55.495239999999995</v>
          </cell>
          <cell r="M14">
            <v>111.76815000000001</v>
          </cell>
          <cell r="N14">
            <v>119.10793000000001</v>
          </cell>
          <cell r="O14">
            <v>199.84976</v>
          </cell>
          <cell r="Q14">
            <v>1142.1439599999999</v>
          </cell>
        </row>
        <row r="15">
          <cell r="A15">
            <v>4</v>
          </cell>
          <cell r="B15">
            <v>1966</v>
          </cell>
          <cell r="D15">
            <v>142.63333</v>
          </cell>
          <cell r="E15">
            <v>245.55193</v>
          </cell>
          <cell r="F15">
            <v>159.23365999999999</v>
          </cell>
          <cell r="G15">
            <v>36.440249999999999</v>
          </cell>
          <cell r="H15">
            <v>66.285129999999995</v>
          </cell>
          <cell r="I15">
            <v>0</v>
          </cell>
          <cell r="J15">
            <v>1.3551</v>
          </cell>
          <cell r="K15">
            <v>15.939</v>
          </cell>
          <cell r="L15">
            <v>72.615319999999997</v>
          </cell>
          <cell r="M15">
            <v>191.05525</v>
          </cell>
          <cell r="N15">
            <v>182.39057</v>
          </cell>
          <cell r="O15">
            <v>143.48264999999998</v>
          </cell>
          <cell r="Q15">
            <v>1256.9821899999997</v>
          </cell>
        </row>
        <row r="16">
          <cell r="A16">
            <v>5</v>
          </cell>
          <cell r="B16">
            <v>1967</v>
          </cell>
          <cell r="D16">
            <v>227.00698999999997</v>
          </cell>
          <cell r="E16">
            <v>324.64143999999999</v>
          </cell>
          <cell r="F16">
            <v>350.71870999999999</v>
          </cell>
          <cell r="G16">
            <v>93.824680000000001</v>
          </cell>
          <cell r="H16">
            <v>27.737019999999998</v>
          </cell>
          <cell r="I16">
            <v>2.71604</v>
          </cell>
          <cell r="J16">
            <v>31.674529999999997</v>
          </cell>
          <cell r="K16">
            <v>20.494009999999999</v>
          </cell>
          <cell r="L16">
            <v>34.543880000000001</v>
          </cell>
          <cell r="M16">
            <v>109.50413</v>
          </cell>
          <cell r="N16">
            <v>54.221890000000002</v>
          </cell>
          <cell r="O16">
            <v>146.42108000000002</v>
          </cell>
          <cell r="Q16">
            <v>1423.5044</v>
          </cell>
        </row>
        <row r="17">
          <cell r="A17">
            <v>6</v>
          </cell>
          <cell r="B17">
            <v>1968</v>
          </cell>
          <cell r="D17">
            <v>276.46229999999997</v>
          </cell>
          <cell r="E17">
            <v>212.56155999999999</v>
          </cell>
          <cell r="F17">
            <v>221.41992999999997</v>
          </cell>
          <cell r="G17">
            <v>36.94735</v>
          </cell>
          <cell r="H17">
            <v>9.9466999999999999</v>
          </cell>
          <cell r="I17">
            <v>11.5953</v>
          </cell>
          <cell r="J17">
            <v>11.209239999999999</v>
          </cell>
          <cell r="K17">
            <v>14.829270000000001</v>
          </cell>
          <cell r="L17">
            <v>28.600839999999998</v>
          </cell>
          <cell r="M17">
            <v>106.56336999999999</v>
          </cell>
          <cell r="N17">
            <v>148.45570000000001</v>
          </cell>
          <cell r="O17">
            <v>116.70554999999999</v>
          </cell>
          <cell r="Q17">
            <v>1195.2971099999997</v>
          </cell>
        </row>
        <row r="18">
          <cell r="A18">
            <v>7</v>
          </cell>
          <cell r="B18">
            <v>1969</v>
          </cell>
          <cell r="D18">
            <v>216.81374</v>
          </cell>
          <cell r="E18">
            <v>202.50297999999998</v>
          </cell>
          <cell r="F18">
            <v>239.36622999999997</v>
          </cell>
          <cell r="G18">
            <v>101.80322</v>
          </cell>
          <cell r="H18">
            <v>0.77347999999999995</v>
          </cell>
          <cell r="I18">
            <v>10.029440000000001</v>
          </cell>
          <cell r="J18">
            <v>3.3472999999999997</v>
          </cell>
          <cell r="K18">
            <v>22.812570000000001</v>
          </cell>
          <cell r="L18">
            <v>37.944749999999999</v>
          </cell>
          <cell r="M18">
            <v>123.26358</v>
          </cell>
          <cell r="N18">
            <v>126.27129000000001</v>
          </cell>
          <cell r="O18">
            <v>172.02522999999999</v>
          </cell>
          <cell r="Q18">
            <v>1256.95381</v>
          </cell>
        </row>
        <row r="19">
          <cell r="A19">
            <v>8</v>
          </cell>
          <cell r="B19">
            <v>1970</v>
          </cell>
          <cell r="D19">
            <v>335.95708999999999</v>
          </cell>
          <cell r="E19">
            <v>189.87098</v>
          </cell>
          <cell r="F19">
            <v>202.59324999999998</v>
          </cell>
          <cell r="G19">
            <v>101.45066999999999</v>
          </cell>
          <cell r="H19">
            <v>21.962940000000003</v>
          </cell>
          <cell r="I19">
            <v>4.82517</v>
          </cell>
          <cell r="J19">
            <v>11.53994</v>
          </cell>
          <cell r="K19">
            <v>1.89028</v>
          </cell>
          <cell r="L19">
            <v>71.53989</v>
          </cell>
          <cell r="M19">
            <v>89.512509999999992</v>
          </cell>
          <cell r="N19">
            <v>122.34084</v>
          </cell>
          <cell r="O19">
            <v>203.17875000000001</v>
          </cell>
          <cell r="Q19">
            <v>1356.6623099999999</v>
          </cell>
        </row>
        <row r="20">
          <cell r="A20">
            <v>9</v>
          </cell>
          <cell r="B20">
            <v>1971</v>
          </cell>
          <cell r="D20">
            <v>221.06990000000002</v>
          </cell>
          <cell r="E20">
            <v>288.65667999999999</v>
          </cell>
          <cell r="F20">
            <v>209.94695999999999</v>
          </cell>
          <cell r="G20">
            <v>103.79872</v>
          </cell>
          <cell r="H20">
            <v>4.9590700000000005</v>
          </cell>
          <cell r="I20">
            <v>12.64912</v>
          </cell>
          <cell r="J20">
            <v>0.57435999999999998</v>
          </cell>
          <cell r="K20">
            <v>11.882440000000001</v>
          </cell>
          <cell r="L20">
            <v>9.3923200000000016</v>
          </cell>
          <cell r="M20">
            <v>60.607060000000004</v>
          </cell>
          <cell r="N20">
            <v>87.412999999999997</v>
          </cell>
          <cell r="O20">
            <v>168.78784999999999</v>
          </cell>
          <cell r="Q20">
            <v>1179.73748</v>
          </cell>
        </row>
        <row r="21">
          <cell r="A21">
            <v>10</v>
          </cell>
          <cell r="B21">
            <v>1972</v>
          </cell>
          <cell r="D21">
            <v>351.71310999999997</v>
          </cell>
          <cell r="E21">
            <v>255.40952999999999</v>
          </cell>
          <cell r="F21">
            <v>201.21314000000001</v>
          </cell>
          <cell r="G21">
            <v>92.6755</v>
          </cell>
          <cell r="H21">
            <v>12.65006</v>
          </cell>
          <cell r="I21">
            <v>0.89129999999999998</v>
          </cell>
          <cell r="J21">
            <v>32.500749999999996</v>
          </cell>
          <cell r="K21">
            <v>41.940449999999998</v>
          </cell>
          <cell r="L21">
            <v>37.875079999999997</v>
          </cell>
          <cell r="M21">
            <v>68.270710000000008</v>
          </cell>
          <cell r="N21">
            <v>84.472849999999994</v>
          </cell>
          <cell r="O21">
            <v>110.25758999999999</v>
          </cell>
          <cell r="Q21">
            <v>1289.8700700000002</v>
          </cell>
        </row>
        <row r="22">
          <cell r="A22">
            <v>11</v>
          </cell>
          <cell r="B22">
            <v>1973</v>
          </cell>
          <cell r="D22">
            <v>267.65226999999999</v>
          </cell>
          <cell r="E22">
            <v>276.27667000000002</v>
          </cell>
          <cell r="F22">
            <v>285.38000999999997</v>
          </cell>
          <cell r="G22">
            <v>141.74746999999999</v>
          </cell>
          <cell r="H22">
            <v>19.565689999999996</v>
          </cell>
          <cell r="I22">
            <v>2.7057599999999997</v>
          </cell>
          <cell r="J22">
            <v>13.97927</v>
          </cell>
          <cell r="K22">
            <v>34.993549999999999</v>
          </cell>
          <cell r="L22">
            <v>74.924869999999999</v>
          </cell>
          <cell r="M22">
            <v>47.410760000000003</v>
          </cell>
          <cell r="N22">
            <v>152.18896999999998</v>
          </cell>
          <cell r="O22">
            <v>128.96111999999999</v>
          </cell>
          <cell r="Q22">
            <v>1445.7864099999999</v>
          </cell>
        </row>
        <row r="23">
          <cell r="A23">
            <v>12</v>
          </cell>
          <cell r="B23">
            <v>1974</v>
          </cell>
          <cell r="D23">
            <v>319.88492999999994</v>
          </cell>
          <cell r="E23">
            <v>376.80133000000001</v>
          </cell>
          <cell r="F23">
            <v>253.71571999999998</v>
          </cell>
          <cell r="G23">
            <v>115.03153</v>
          </cell>
          <cell r="H23">
            <v>7.3904200000000007</v>
          </cell>
          <cell r="I23">
            <v>23.250450000000001</v>
          </cell>
          <cell r="J23">
            <v>7.2852800000000002</v>
          </cell>
          <cell r="K23">
            <v>98.894919999999985</v>
          </cell>
          <cell r="L23">
            <v>36.680320000000002</v>
          </cell>
          <cell r="M23">
            <v>47.180289999999999</v>
          </cell>
          <cell r="N23">
            <v>74.100760000000008</v>
          </cell>
          <cell r="O23">
            <v>93.378190000000004</v>
          </cell>
          <cell r="Q23">
            <v>1453.5941399999997</v>
          </cell>
        </row>
        <row r="24">
          <cell r="A24">
            <v>13</v>
          </cell>
          <cell r="B24">
            <v>1975</v>
          </cell>
          <cell r="D24">
            <v>179.24338</v>
          </cell>
          <cell r="E24">
            <v>205.11620999999997</v>
          </cell>
          <cell r="F24">
            <v>235.68509</v>
          </cell>
          <cell r="G24">
            <v>57.830820000000003</v>
          </cell>
          <cell r="H24">
            <v>39.87135</v>
          </cell>
          <cell r="I24">
            <v>6.86294</v>
          </cell>
          <cell r="J24">
            <v>1.24251</v>
          </cell>
          <cell r="K24">
            <v>16.468350000000001</v>
          </cell>
          <cell r="L24">
            <v>35.097589999999997</v>
          </cell>
          <cell r="M24">
            <v>67.178700000000006</v>
          </cell>
          <cell r="N24">
            <v>76.399100000000004</v>
          </cell>
          <cell r="O24">
            <v>310.18389999999999</v>
          </cell>
          <cell r="Q24">
            <v>1231.17994</v>
          </cell>
        </row>
        <row r="25">
          <cell r="A25">
            <v>14</v>
          </cell>
          <cell r="B25">
            <v>1976</v>
          </cell>
          <cell r="D25">
            <v>306.37664999999998</v>
          </cell>
          <cell r="E25">
            <v>264.56164000000001</v>
          </cell>
          <cell r="F25">
            <v>272.45000000000005</v>
          </cell>
          <cell r="G25">
            <v>60.881880000000002</v>
          </cell>
          <cell r="H25">
            <v>16.198450000000001</v>
          </cell>
          <cell r="I25">
            <v>26.891979999999997</v>
          </cell>
          <cell r="J25">
            <v>16.693770000000001</v>
          </cell>
          <cell r="K25">
            <v>24.215430000000001</v>
          </cell>
          <cell r="L25">
            <v>116.99485999999999</v>
          </cell>
          <cell r="M25">
            <v>21.421599999999998</v>
          </cell>
          <cell r="N25">
            <v>21.453809999999997</v>
          </cell>
          <cell r="O25">
            <v>116.01643000000001</v>
          </cell>
          <cell r="Q25">
            <v>1264.1565000000001</v>
          </cell>
        </row>
        <row r="26">
          <cell r="A26">
            <v>15</v>
          </cell>
          <cell r="B26">
            <v>1977</v>
          </cell>
          <cell r="D26">
            <v>143.81387999999998</v>
          </cell>
          <cell r="E26">
            <v>255.21661</v>
          </cell>
          <cell r="F26">
            <v>231.31480999999997</v>
          </cell>
          <cell r="G26">
            <v>29.84308</v>
          </cell>
          <cell r="H26">
            <v>3.62737</v>
          </cell>
          <cell r="I26">
            <v>0.15740000000000001</v>
          </cell>
          <cell r="J26">
            <v>8.1406599999999987</v>
          </cell>
          <cell r="K26">
            <v>0.30771999999999999</v>
          </cell>
          <cell r="L26">
            <v>49.157600000000002</v>
          </cell>
          <cell r="M26">
            <v>68.551410000000004</v>
          </cell>
          <cell r="N26">
            <v>148.75054</v>
          </cell>
          <cell r="O26">
            <v>233.06434999999999</v>
          </cell>
          <cell r="Q26">
            <v>1171.9454300000002</v>
          </cell>
        </row>
        <row r="27">
          <cell r="A27">
            <v>16</v>
          </cell>
          <cell r="B27">
            <v>1978</v>
          </cell>
          <cell r="D27">
            <v>220.95905000000002</v>
          </cell>
          <cell r="E27">
            <v>208.77823000000001</v>
          </cell>
          <cell r="F27">
            <v>148.50114000000002</v>
          </cell>
          <cell r="G27">
            <v>30.686870000000003</v>
          </cell>
          <cell r="H27">
            <v>19.765820000000001</v>
          </cell>
          <cell r="I27">
            <v>1.7631999999999999</v>
          </cell>
          <cell r="J27">
            <v>0.62960000000000005</v>
          </cell>
          <cell r="K27">
            <v>2.5119600000000002</v>
          </cell>
          <cell r="L27">
            <v>80.766419999999997</v>
          </cell>
          <cell r="M27">
            <v>86.316100000000006</v>
          </cell>
          <cell r="N27">
            <v>125.67059999999999</v>
          </cell>
          <cell r="O27">
            <v>143.12294</v>
          </cell>
          <cell r="Q27">
            <v>1069.4719300000002</v>
          </cell>
        </row>
        <row r="28">
          <cell r="A28">
            <v>17</v>
          </cell>
          <cell r="B28">
            <v>1979</v>
          </cell>
          <cell r="D28">
            <v>235.33721</v>
          </cell>
          <cell r="E28">
            <v>209.06099999999998</v>
          </cell>
          <cell r="F28">
            <v>176.41798</v>
          </cell>
          <cell r="G28">
            <v>60.858919999999998</v>
          </cell>
          <cell r="H28">
            <v>7.0977700000000006</v>
          </cell>
          <cell r="I28">
            <v>1.4740599999999999</v>
          </cell>
          <cell r="J28">
            <v>9.0199299999999987</v>
          </cell>
          <cell r="K28">
            <v>20.497199999999999</v>
          </cell>
          <cell r="L28">
            <v>27.81973</v>
          </cell>
          <cell r="M28">
            <v>29.634399999999999</v>
          </cell>
          <cell r="N28">
            <v>110.42059999999999</v>
          </cell>
          <cell r="O28">
            <v>116.02339000000001</v>
          </cell>
          <cell r="Q28">
            <v>1003.6621900000002</v>
          </cell>
        </row>
        <row r="29">
          <cell r="A29">
            <v>18</v>
          </cell>
          <cell r="B29">
            <v>1980</v>
          </cell>
          <cell r="D29">
            <v>122.23697</v>
          </cell>
          <cell r="E29">
            <v>156.26721000000001</v>
          </cell>
          <cell r="F29">
            <v>223.30243999999999</v>
          </cell>
          <cell r="G29">
            <v>22.640750000000001</v>
          </cell>
          <cell r="H29">
            <v>5.9041100000000002</v>
          </cell>
          <cell r="I29">
            <v>0.30771999999999999</v>
          </cell>
          <cell r="J29">
            <v>10.747470000000002</v>
          </cell>
          <cell r="K29">
            <v>1.40944</v>
          </cell>
          <cell r="L29">
            <v>20.929540000000003</v>
          </cell>
          <cell r="M29">
            <v>130.86163999999999</v>
          </cell>
          <cell r="N29">
            <v>116.93942999999999</v>
          </cell>
          <cell r="O29">
            <v>98.396749999999997</v>
          </cell>
          <cell r="Q29">
            <v>909.94346999999993</v>
          </cell>
        </row>
        <row r="30">
          <cell r="A30">
            <v>19</v>
          </cell>
          <cell r="B30">
            <v>1981</v>
          </cell>
          <cell r="D30">
            <v>247.25259000000003</v>
          </cell>
          <cell r="E30">
            <v>281.55032</v>
          </cell>
          <cell r="F30">
            <v>93.747780000000006</v>
          </cell>
          <cell r="G30">
            <v>84.739369999999994</v>
          </cell>
          <cell r="H30">
            <v>4.6711999999999998</v>
          </cell>
          <cell r="I30">
            <v>9.0314300000000003</v>
          </cell>
          <cell r="J30">
            <v>2.5358099999999997</v>
          </cell>
          <cell r="K30">
            <v>55.354159999999993</v>
          </cell>
          <cell r="L30">
            <v>60.71481</v>
          </cell>
          <cell r="M30">
            <v>102.80250999999998</v>
          </cell>
          <cell r="N30">
            <v>186.75921</v>
          </cell>
          <cell r="O30">
            <v>265.72609999999997</v>
          </cell>
          <cell r="Q30">
            <v>1394.8852899999997</v>
          </cell>
        </row>
        <row r="31">
          <cell r="A31">
            <v>20</v>
          </cell>
          <cell r="B31">
            <v>1982</v>
          </cell>
          <cell r="D31">
            <v>233.22571999999997</v>
          </cell>
          <cell r="E31">
            <v>186.55673999999999</v>
          </cell>
          <cell r="F31">
            <v>157.59448</v>
          </cell>
          <cell r="G31">
            <v>117.93884</v>
          </cell>
          <cell r="H31">
            <v>2.6817199999999999</v>
          </cell>
          <cell r="I31">
            <v>70.962580000000003</v>
          </cell>
          <cell r="J31">
            <v>3.7743000000000002</v>
          </cell>
          <cell r="K31">
            <v>44.649720000000002</v>
          </cell>
          <cell r="L31">
            <v>24.69022</v>
          </cell>
          <cell r="M31">
            <v>122.95805999999999</v>
          </cell>
          <cell r="N31">
            <v>177.36434</v>
          </cell>
          <cell r="O31">
            <v>80.43338</v>
          </cell>
          <cell r="Q31">
            <v>1222.8301000000001</v>
          </cell>
        </row>
        <row r="32">
          <cell r="A32">
            <v>21</v>
          </cell>
          <cell r="B32">
            <v>1983</v>
          </cell>
          <cell r="D32">
            <v>173.33879999999999</v>
          </cell>
          <cell r="E32">
            <v>311.16669999999999</v>
          </cell>
          <cell r="F32">
            <v>212.74565999999999</v>
          </cell>
          <cell r="G32">
            <v>81.98236</v>
          </cell>
          <cell r="H32">
            <v>15.8048</v>
          </cell>
          <cell r="I32">
            <v>22.082100000000001</v>
          </cell>
          <cell r="J32">
            <v>0</v>
          </cell>
          <cell r="K32">
            <v>12.5709</v>
          </cell>
          <cell r="L32">
            <v>38.435900000000004</v>
          </cell>
          <cell r="M32">
            <v>94.522480000000002</v>
          </cell>
          <cell r="N32">
            <v>127.8775</v>
          </cell>
          <cell r="O32">
            <v>184.58398</v>
          </cell>
          <cell r="Q32">
            <v>1275.1111799999999</v>
          </cell>
        </row>
        <row r="33">
          <cell r="A33">
            <v>22</v>
          </cell>
          <cell r="B33">
            <v>1984</v>
          </cell>
          <cell r="D33">
            <v>267.76691999999997</v>
          </cell>
          <cell r="E33">
            <v>332.83926000000002</v>
          </cell>
          <cell r="F33">
            <v>162.25615999999999</v>
          </cell>
          <cell r="G33">
            <v>15.135299999999999</v>
          </cell>
          <cell r="H33">
            <v>18.7165</v>
          </cell>
          <cell r="I33">
            <v>26.458500000000001</v>
          </cell>
          <cell r="J33">
            <v>2.0718000000000001</v>
          </cell>
          <cell r="K33">
            <v>5.6928999999999998</v>
          </cell>
          <cell r="L33">
            <v>48.921619999999997</v>
          </cell>
          <cell r="M33">
            <v>57.530800000000006</v>
          </cell>
          <cell r="N33">
            <v>104.34156</v>
          </cell>
          <cell r="O33">
            <v>201.36043999999998</v>
          </cell>
          <cell r="Q33">
            <v>1243.09176</v>
          </cell>
        </row>
        <row r="34">
          <cell r="A34">
            <v>23</v>
          </cell>
          <cell r="B34">
            <v>1985</v>
          </cell>
          <cell r="D34">
            <v>256.51796000000002</v>
          </cell>
          <cell r="E34">
            <v>170.32133999999999</v>
          </cell>
          <cell r="F34">
            <v>262.1825</v>
          </cell>
          <cell r="G34">
            <v>201.65595999999999</v>
          </cell>
          <cell r="H34">
            <v>37.044080000000001</v>
          </cell>
          <cell r="I34">
            <v>10.57278</v>
          </cell>
          <cell r="J34">
            <v>9.3078000000000003</v>
          </cell>
          <cell r="K34">
            <v>2.7601599999999999</v>
          </cell>
          <cell r="L34">
            <v>14.2774</v>
          </cell>
          <cell r="M34">
            <v>141.99737999999999</v>
          </cell>
          <cell r="N34">
            <v>95.367959999999997</v>
          </cell>
          <cell r="O34">
            <v>133.64465999999999</v>
          </cell>
          <cell r="Q34">
            <v>1335.6499800000001</v>
          </cell>
        </row>
        <row r="35">
          <cell r="A35">
            <v>24</v>
          </cell>
          <cell r="B35">
            <v>1986</v>
          </cell>
          <cell r="D35">
            <v>181.06706</v>
          </cell>
          <cell r="E35">
            <v>193.94247999999999</v>
          </cell>
          <cell r="F35">
            <v>272.16569999999996</v>
          </cell>
          <cell r="G35">
            <v>96.588300000000004</v>
          </cell>
          <cell r="H35">
            <v>8.3502599999999987</v>
          </cell>
          <cell r="I35">
            <v>4.9306000000000001</v>
          </cell>
          <cell r="J35">
            <v>2.1882000000000001</v>
          </cell>
          <cell r="K35">
            <v>38.656440000000003</v>
          </cell>
          <cell r="L35">
            <v>46.857879999999994</v>
          </cell>
          <cell r="M35">
            <v>47.198259999999998</v>
          </cell>
          <cell r="N35">
            <v>71.607280000000003</v>
          </cell>
          <cell r="O35">
            <v>166.74918</v>
          </cell>
          <cell r="Q35">
            <v>1130.3016400000001</v>
          </cell>
        </row>
        <row r="36">
          <cell r="A36">
            <v>25</v>
          </cell>
          <cell r="B36">
            <v>1987</v>
          </cell>
          <cell r="D36">
            <v>230.90198000000004</v>
          </cell>
          <cell r="E36">
            <v>129.51823000000002</v>
          </cell>
          <cell r="F36">
            <v>124.27321999999999</v>
          </cell>
          <cell r="G36">
            <v>44.282650000000004</v>
          </cell>
          <cell r="H36">
            <v>21.785430000000002</v>
          </cell>
          <cell r="I36">
            <v>15.401119999999999</v>
          </cell>
          <cell r="J36">
            <v>19.700000000000003</v>
          </cell>
          <cell r="K36">
            <v>5.6631800000000005</v>
          </cell>
          <cell r="L36">
            <v>8.6234900000000003</v>
          </cell>
          <cell r="M36">
            <v>83.115299999999991</v>
          </cell>
          <cell r="N36">
            <v>88.970140000000001</v>
          </cell>
          <cell r="O36">
            <v>107.63073</v>
          </cell>
          <cell r="Q36">
            <v>879.86546999999996</v>
          </cell>
        </row>
        <row r="37">
          <cell r="A37">
            <v>26</v>
          </cell>
          <cell r="B37">
            <v>1988</v>
          </cell>
          <cell r="D37">
            <v>351.32693</v>
          </cell>
          <cell r="E37">
            <v>215.98975999999999</v>
          </cell>
          <cell r="F37">
            <v>201.0222</v>
          </cell>
          <cell r="G37">
            <v>158.24379999999999</v>
          </cell>
          <cell r="H37">
            <v>28.229590000000002</v>
          </cell>
          <cell r="I37">
            <v>1.3379000000000001</v>
          </cell>
          <cell r="J37">
            <v>1.4396500000000001</v>
          </cell>
          <cell r="K37">
            <v>1.9342400000000002</v>
          </cell>
          <cell r="L37">
            <v>27.606650000000002</v>
          </cell>
          <cell r="M37">
            <v>84.087510000000009</v>
          </cell>
          <cell r="N37">
            <v>48.288440000000001</v>
          </cell>
          <cell r="O37">
            <v>107.38813999999999</v>
          </cell>
          <cell r="Q37">
            <v>1226.8948100000002</v>
          </cell>
        </row>
        <row r="38">
          <cell r="A38">
            <v>27</v>
          </cell>
          <cell r="B38">
            <v>1989</v>
          </cell>
          <cell r="D38">
            <v>269.45807000000002</v>
          </cell>
          <cell r="E38">
            <v>237.85762</v>
          </cell>
          <cell r="F38">
            <v>224.87812000000002</v>
          </cell>
          <cell r="G38">
            <v>50.033670000000001</v>
          </cell>
          <cell r="H38">
            <v>28.798089999999998</v>
          </cell>
          <cell r="I38">
            <v>17.32105</v>
          </cell>
          <cell r="J38">
            <v>1.89714</v>
          </cell>
          <cell r="K38">
            <v>11.248899999999999</v>
          </cell>
          <cell r="L38">
            <v>35.107399999999998</v>
          </cell>
          <cell r="M38">
            <v>53.761920000000003</v>
          </cell>
          <cell r="N38">
            <v>66.083550000000002</v>
          </cell>
          <cell r="O38">
            <v>152.45805000000001</v>
          </cell>
          <cell r="Q38">
            <v>1148.9035800000001</v>
          </cell>
        </row>
        <row r="39">
          <cell r="A39">
            <v>28</v>
          </cell>
          <cell r="B39">
            <v>1990</v>
          </cell>
          <cell r="D39">
            <v>234.11282</v>
          </cell>
          <cell r="E39">
            <v>121.97266999999999</v>
          </cell>
          <cell r="F39">
            <v>142.12044</v>
          </cell>
          <cell r="G39">
            <v>71.110720000000001</v>
          </cell>
          <cell r="H39">
            <v>14.871599999999999</v>
          </cell>
          <cell r="I39">
            <v>19.353200000000001</v>
          </cell>
          <cell r="J39">
            <v>3.2113</v>
          </cell>
          <cell r="K39">
            <v>22.34845</v>
          </cell>
          <cell r="L39">
            <v>27.374299999999998</v>
          </cell>
          <cell r="M39">
            <v>64.7029</v>
          </cell>
          <cell r="N39">
            <v>92.470259999999996</v>
          </cell>
          <cell r="O39">
            <v>110.47829999999999</v>
          </cell>
          <cell r="Q39">
            <v>924.12695999999983</v>
          </cell>
        </row>
        <row r="40">
          <cell r="A40">
            <v>29</v>
          </cell>
          <cell r="B40">
            <v>1991</v>
          </cell>
          <cell r="D40">
            <v>159.6755</v>
          </cell>
          <cell r="E40">
            <v>119.41566</v>
          </cell>
          <cell r="F40">
            <v>141.60589999999999</v>
          </cell>
          <cell r="G40">
            <v>25.085979999999999</v>
          </cell>
          <cell r="H40">
            <v>16.36505</v>
          </cell>
          <cell r="I40">
            <v>6.0731499999999992</v>
          </cell>
          <cell r="J40">
            <v>4.0652999999999997</v>
          </cell>
          <cell r="K40">
            <v>11.78894</v>
          </cell>
          <cell r="L40">
            <v>36.296149999999997</v>
          </cell>
          <cell r="M40">
            <v>94.55762</v>
          </cell>
          <cell r="N40">
            <v>67.757499999999993</v>
          </cell>
          <cell r="O40">
            <v>83.489099999999993</v>
          </cell>
          <cell r="Q40">
            <v>766.17585000000008</v>
          </cell>
        </row>
        <row r="41">
          <cell r="A41">
            <v>30</v>
          </cell>
          <cell r="B41">
            <v>1992</v>
          </cell>
          <cell r="D41">
            <v>121.4152</v>
          </cell>
          <cell r="E41">
            <v>198.87249000000003</v>
          </cell>
          <cell r="F41">
            <v>189.13833</v>
          </cell>
          <cell r="G41">
            <v>86.659530000000004</v>
          </cell>
          <cell r="H41">
            <v>2.82368</v>
          </cell>
          <cell r="I41">
            <v>13.851599999999999</v>
          </cell>
          <cell r="J41">
            <v>10.52876</v>
          </cell>
          <cell r="K41">
            <v>54.027659999999997</v>
          </cell>
          <cell r="L41">
            <v>21.5122</v>
          </cell>
          <cell r="M41">
            <v>82.317520000000002</v>
          </cell>
          <cell r="N41">
            <v>111.17989999999999</v>
          </cell>
          <cell r="O41">
            <v>170.18746999999999</v>
          </cell>
          <cell r="Q41">
            <v>1062.5143399999999</v>
          </cell>
        </row>
        <row r="42">
          <cell r="A42">
            <v>31</v>
          </cell>
          <cell r="B42">
            <v>1993</v>
          </cell>
          <cell r="D42">
            <v>254.88045</v>
          </cell>
          <cell r="E42">
            <v>218.84019999999998</v>
          </cell>
          <cell r="F42">
            <v>254.87085000000002</v>
          </cell>
          <cell r="G42">
            <v>142.76949999999999</v>
          </cell>
          <cell r="H42">
            <v>26.621099999999998</v>
          </cell>
          <cell r="I42">
            <v>8.4250000000000007</v>
          </cell>
          <cell r="J42">
            <v>31.793399999999998</v>
          </cell>
          <cell r="K42">
            <v>46.388400000000004</v>
          </cell>
          <cell r="L42">
            <v>34.339500000000001</v>
          </cell>
          <cell r="M42">
            <v>105.8323</v>
          </cell>
          <cell r="N42">
            <v>103.7666</v>
          </cell>
          <cell r="O42">
            <v>192.00200000000001</v>
          </cell>
          <cell r="Q42">
            <v>1420.5292999999999</v>
          </cell>
        </row>
        <row r="43">
          <cell r="A43">
            <v>32</v>
          </cell>
          <cell r="B43">
            <v>1994</v>
          </cell>
          <cell r="D43">
            <v>314.70889999999997</v>
          </cell>
          <cell r="E43">
            <v>207.07580000000002</v>
          </cell>
          <cell r="F43">
            <v>182.87639999999999</v>
          </cell>
          <cell r="G43">
            <v>25.655099999999997</v>
          </cell>
          <cell r="H43">
            <v>22.997399999999999</v>
          </cell>
          <cell r="I43">
            <v>0.87919999999999998</v>
          </cell>
          <cell r="J43">
            <v>0</v>
          </cell>
          <cell r="K43">
            <v>18.572599999999998</v>
          </cell>
          <cell r="L43">
            <v>14.127699999999999</v>
          </cell>
          <cell r="M43">
            <v>194.10470000000001</v>
          </cell>
          <cell r="N43">
            <v>114.51509999999999</v>
          </cell>
          <cell r="O43">
            <v>155.84099999999998</v>
          </cell>
          <cell r="Q43">
            <v>1251.3538999999996</v>
          </cell>
        </row>
        <row r="44">
          <cell r="A44">
            <v>33</v>
          </cell>
          <cell r="B44">
            <v>1995</v>
          </cell>
          <cell r="D44">
            <v>291.92770000000002</v>
          </cell>
          <cell r="E44">
            <v>193.55249999999998</v>
          </cell>
          <cell r="F44">
            <v>257.69260000000003</v>
          </cell>
          <cell r="G44">
            <v>36.3279</v>
          </cell>
          <cell r="H44">
            <v>6.5015999999999998</v>
          </cell>
          <cell r="I44">
            <v>1.1805000000000001</v>
          </cell>
          <cell r="J44">
            <v>1.2387000000000001</v>
          </cell>
          <cell r="K44">
            <v>5.1974</v>
          </cell>
          <cell r="L44">
            <v>37.706299999999999</v>
          </cell>
          <cell r="M44">
            <v>36.766000000000005</v>
          </cell>
          <cell r="N44">
            <v>108.9614</v>
          </cell>
          <cell r="O44">
            <v>134.64089999999999</v>
          </cell>
          <cell r="Q44">
            <v>1111.6935000000003</v>
          </cell>
        </row>
        <row r="45">
          <cell r="A45">
            <v>34</v>
          </cell>
          <cell r="B45">
            <v>1996</v>
          </cell>
          <cell r="D45">
            <v>137.01059999999998</v>
          </cell>
          <cell r="E45">
            <v>213.26140000000001</v>
          </cell>
          <cell r="F45">
            <v>150.13630000000001</v>
          </cell>
          <cell r="G45">
            <v>104.2152</v>
          </cell>
          <cell r="H45">
            <v>17.003900000000002</v>
          </cell>
          <cell r="I45">
            <v>3.4026999999999998</v>
          </cell>
          <cell r="J45">
            <v>3.7275</v>
          </cell>
          <cell r="K45">
            <v>0.87919999999999998</v>
          </cell>
          <cell r="L45">
            <v>36.725299999999997</v>
          </cell>
          <cell r="M45">
            <v>154.81489999999999</v>
          </cell>
          <cell r="N45">
            <v>132.1523</v>
          </cell>
          <cell r="O45">
            <v>207.00889999999998</v>
          </cell>
          <cell r="Q45">
            <v>1160.3381999999999</v>
          </cell>
        </row>
        <row r="46">
          <cell r="A46">
            <v>35</v>
          </cell>
          <cell r="B46">
            <v>1997</v>
          </cell>
          <cell r="D46">
            <v>291.41039999999998</v>
          </cell>
          <cell r="E46">
            <v>244.18389999999999</v>
          </cell>
          <cell r="F46">
            <v>184.64179999999999</v>
          </cell>
          <cell r="G46">
            <v>43.209500000000006</v>
          </cell>
          <cell r="H46">
            <v>34.9711</v>
          </cell>
          <cell r="I46">
            <v>11.038399999999999</v>
          </cell>
          <cell r="J46">
            <v>4.8401999999999994</v>
          </cell>
          <cell r="K46">
            <v>27.9787</v>
          </cell>
          <cell r="L46">
            <v>16.153399999999998</v>
          </cell>
          <cell r="M46">
            <v>147.41659999999999</v>
          </cell>
          <cell r="N46">
            <v>153.40379999999999</v>
          </cell>
          <cell r="O46">
            <v>86.644800000000004</v>
          </cell>
          <cell r="Q46">
            <v>1245.8926000000001</v>
          </cell>
        </row>
        <row r="47">
          <cell r="A47">
            <v>36</v>
          </cell>
          <cell r="B47">
            <v>1998</v>
          </cell>
          <cell r="D47">
            <v>284.56319999999999</v>
          </cell>
          <cell r="E47">
            <v>228.75749999999999</v>
          </cell>
          <cell r="F47">
            <v>145.25459999999998</v>
          </cell>
          <cell r="G47">
            <v>22.2727</v>
          </cell>
          <cell r="H47">
            <v>1.6217000000000001</v>
          </cell>
          <cell r="I47">
            <v>25.652200000000001</v>
          </cell>
          <cell r="J47">
            <v>3.2538999999999998</v>
          </cell>
          <cell r="K47">
            <v>10.937100000000001</v>
          </cell>
          <cell r="L47">
            <v>90.605400000000003</v>
          </cell>
          <cell r="M47">
            <v>78.903700000000001</v>
          </cell>
          <cell r="N47">
            <v>110.57440000000001</v>
          </cell>
          <cell r="O47">
            <v>276.42520000000002</v>
          </cell>
          <cell r="Q47">
            <v>1278.8216</v>
          </cell>
        </row>
        <row r="49">
          <cell r="A49" t="str">
            <v xml:space="preserve"> Nº DATOS</v>
          </cell>
          <cell r="D49">
            <v>36</v>
          </cell>
          <cell r="E49">
            <v>36</v>
          </cell>
          <cell r="F49">
            <v>36</v>
          </cell>
          <cell r="G49">
            <v>36</v>
          </cell>
          <cell r="H49">
            <v>36</v>
          </cell>
          <cell r="I49">
            <v>36</v>
          </cell>
          <cell r="J49">
            <v>36</v>
          </cell>
          <cell r="K49">
            <v>36</v>
          </cell>
          <cell r="L49">
            <v>36</v>
          </cell>
          <cell r="M49">
            <v>36</v>
          </cell>
          <cell r="N49">
            <v>36</v>
          </cell>
          <cell r="O49">
            <v>36</v>
          </cell>
          <cell r="Q49">
            <v>36</v>
          </cell>
        </row>
        <row r="50">
          <cell r="A50" t="str">
            <v xml:space="preserve">   MEDIA</v>
          </cell>
          <cell r="D50">
            <v>233.6</v>
          </cell>
          <cell r="E50">
            <v>229</v>
          </cell>
          <cell r="F50">
            <v>205</v>
          </cell>
          <cell r="G50">
            <v>76.7</v>
          </cell>
          <cell r="H50">
            <v>17.100000000000001</v>
          </cell>
          <cell r="I50">
            <v>10.6</v>
          </cell>
          <cell r="J50">
            <v>8.3000000000000007</v>
          </cell>
          <cell r="K50">
            <v>19.899999999999999</v>
          </cell>
          <cell r="L50">
            <v>42.2</v>
          </cell>
          <cell r="M50">
            <v>91.9</v>
          </cell>
          <cell r="N50">
            <v>108.2</v>
          </cell>
          <cell r="O50">
            <v>157.80000000000001</v>
          </cell>
          <cell r="Q50">
            <v>1200.3</v>
          </cell>
        </row>
        <row r="51">
          <cell r="A51" t="str">
            <v xml:space="preserve"> DESV.STD</v>
          </cell>
          <cell r="D51">
            <v>73.264048174655443</v>
          </cell>
          <cell r="E51">
            <v>58.289873665786651</v>
          </cell>
          <cell r="F51">
            <v>55.381797304516944</v>
          </cell>
          <cell r="G51">
            <v>45.109067530800353</v>
          </cell>
          <cell r="H51">
            <v>13.44442983113256</v>
          </cell>
          <cell r="I51">
            <v>13.276094936021588</v>
          </cell>
          <cell r="J51">
            <v>8.8277926822673081</v>
          </cell>
          <cell r="K51">
            <v>20.887591724109335</v>
          </cell>
          <cell r="L51">
            <v>23.968157872391401</v>
          </cell>
          <cell r="M51">
            <v>41.370791360600244</v>
          </cell>
          <cell r="N51">
            <v>37.69939564180693</v>
          </cell>
          <cell r="O51">
            <v>56.700668686236085</v>
          </cell>
          <cell r="Q51">
            <v>179.35378560789837</v>
          </cell>
        </row>
        <row r="52">
          <cell r="A52" t="str">
            <v>PRECIP. AL 75%</v>
          </cell>
          <cell r="D52">
            <v>184.18339950619489</v>
          </cell>
          <cell r="E52">
            <v>189.6834802124269</v>
          </cell>
          <cell r="F52">
            <v>167.64497771810332</v>
          </cell>
          <cell r="G52">
            <v>46.273933950475168</v>
          </cell>
          <cell r="H52">
            <v>8.03173207890109</v>
          </cell>
          <cell r="I52">
            <v>1.6452739656534394</v>
          </cell>
          <cell r="J52">
            <v>2.3456538358107011</v>
          </cell>
          <cell r="K52">
            <v>5.8113193820882518</v>
          </cell>
          <cell r="L52">
            <v>26.033477515072004</v>
          </cell>
          <cell r="M52">
            <v>63.995401227275138</v>
          </cell>
          <cell r="N52">
            <v>82.771757639601233</v>
          </cell>
          <cell r="O52">
            <v>119.55539897113377</v>
          </cell>
          <cell r="Q52">
            <v>897.97580600273602</v>
          </cell>
        </row>
        <row r="53">
          <cell r="A53" t="str">
            <v xml:space="preserve">   C. V.</v>
          </cell>
          <cell r="D53">
            <v>0.31363034321342226</v>
          </cell>
          <cell r="E53">
            <v>0.25454093303836967</v>
          </cell>
          <cell r="F53">
            <v>0.27015510880252169</v>
          </cell>
          <cell r="G53">
            <v>0.5881234358644114</v>
          </cell>
          <cell r="H53">
            <v>0.78622396673289818</v>
          </cell>
          <cell r="I53">
            <v>1.252461786417131</v>
          </cell>
          <cell r="J53">
            <v>1.0635894797912417</v>
          </cell>
          <cell r="K53">
            <v>1.0496277248296149</v>
          </cell>
          <cell r="L53">
            <v>0.56796582635998583</v>
          </cell>
          <cell r="M53">
            <v>0.45017183199782634</v>
          </cell>
          <cell r="N53">
            <v>0.34842324992427848</v>
          </cell>
          <cell r="O53">
            <v>0.3593198269089739</v>
          </cell>
          <cell r="Q53">
            <v>0.14942413197358859</v>
          </cell>
        </row>
        <row r="54">
          <cell r="A54" t="str">
            <v xml:space="preserve"> P.MIMIMO</v>
          </cell>
          <cell r="D54">
            <v>77.296600000000012</v>
          </cell>
          <cell r="E54">
            <v>119.41566</v>
          </cell>
          <cell r="F54">
            <v>93.747780000000006</v>
          </cell>
          <cell r="G54">
            <v>15.135299999999999</v>
          </cell>
          <cell r="H54">
            <v>0.77347999999999995</v>
          </cell>
          <cell r="I54">
            <v>0</v>
          </cell>
          <cell r="J54">
            <v>0</v>
          </cell>
          <cell r="K54">
            <v>0.30771999999999999</v>
          </cell>
          <cell r="L54">
            <v>8.6234900000000003</v>
          </cell>
          <cell r="M54">
            <v>21.421599999999998</v>
          </cell>
          <cell r="N54">
            <v>21.453809999999997</v>
          </cell>
          <cell r="O54">
            <v>80.43338</v>
          </cell>
          <cell r="Q54">
            <v>766.17585000000008</v>
          </cell>
        </row>
        <row r="55">
          <cell r="A55" t="str">
            <v xml:space="preserve"> P.MAXIMO</v>
          </cell>
          <cell r="D55">
            <v>351.71310999999997</v>
          </cell>
          <cell r="E55">
            <v>376.80133000000001</v>
          </cell>
          <cell r="F55">
            <v>350.71870999999999</v>
          </cell>
          <cell r="G55">
            <v>201.65595999999999</v>
          </cell>
          <cell r="H55">
            <v>66.285129999999995</v>
          </cell>
          <cell r="I55">
            <v>70.962580000000003</v>
          </cell>
          <cell r="J55">
            <v>32.500749999999996</v>
          </cell>
          <cell r="K55">
            <v>98.894919999999985</v>
          </cell>
          <cell r="L55">
            <v>116.99485999999999</v>
          </cell>
          <cell r="M55">
            <v>194.10470000000001</v>
          </cell>
          <cell r="N55">
            <v>186.75921</v>
          </cell>
          <cell r="O55">
            <v>310.18389999999999</v>
          </cell>
          <cell r="Q55">
            <v>1453.5941399999997</v>
          </cell>
        </row>
        <row r="56">
          <cell r="N56" t="str">
            <v>FECHA:</v>
          </cell>
          <cell r="Q56">
            <v>36406.38012627315</v>
          </cell>
        </row>
      </sheetData>
      <sheetData sheetId="6"/>
      <sheetData sheetId="7"/>
      <sheetData sheetId="8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RIPA"/>
      <sheetName val="ANTABAMB"/>
      <sheetName val="CHALHUAN"/>
      <sheetName val="CURAHUASI"/>
      <sheetName val="ABANCAY"/>
      <sheetName val="SOCTA2"/>
      <sheetName val="PACO"/>
      <sheetName val="PRECIP"/>
      <sheetName val="FACTORES"/>
      <sheetName val="Cronograma"/>
      <sheetName val="Cont. Pptal."/>
    </sheetNames>
    <sheetDataSet>
      <sheetData sheetId="0">
        <row r="3">
          <cell r="A3" t="str">
            <v xml:space="preserve">  R E G I S T R O     H I D R O M E T E O R O L O G I C O </v>
          </cell>
        </row>
      </sheetData>
      <sheetData sheetId="1">
        <row r="3">
          <cell r="A3" t="str">
            <v xml:space="preserve">  R E G I S T R O     H I D R O M E T E O R O L O G I C O </v>
          </cell>
        </row>
      </sheetData>
      <sheetData sheetId="2"/>
      <sheetData sheetId="3"/>
      <sheetData sheetId="4">
        <row r="3">
          <cell r="A3" t="str">
            <v xml:space="preserve">  R E G I S T R O     H I D R O M E T E O R O L O G I C O </v>
          </cell>
        </row>
      </sheetData>
      <sheetData sheetId="5" refreshError="1">
        <row r="3">
          <cell r="A3" t="str">
            <v xml:space="preserve">  R E G I S T R O     H I D R O M E T E O R O L O G I C O </v>
          </cell>
        </row>
        <row r="10">
          <cell r="Q10" t="str">
            <v>TOTAL</v>
          </cell>
        </row>
        <row r="12">
          <cell r="Q12">
            <v>1582.0823999999998</v>
          </cell>
        </row>
        <row r="13">
          <cell r="Q13">
            <v>900.86980000000005</v>
          </cell>
        </row>
        <row r="14">
          <cell r="Q14">
            <v>1142.1439599999999</v>
          </cell>
        </row>
        <row r="15">
          <cell r="Q15">
            <v>1256.9821899999997</v>
          </cell>
        </row>
        <row r="16">
          <cell r="Q16">
            <v>1423.5044</v>
          </cell>
        </row>
        <row r="17">
          <cell r="Q17">
            <v>1195.2971099999997</v>
          </cell>
        </row>
        <row r="18">
          <cell r="Q18">
            <v>1256.95381</v>
          </cell>
        </row>
        <row r="19">
          <cell r="Q19">
            <v>1356.6623099999999</v>
          </cell>
        </row>
        <row r="20">
          <cell r="Q20">
            <v>1179.73748</v>
          </cell>
        </row>
        <row r="21">
          <cell r="Q21">
            <v>1289.8700700000002</v>
          </cell>
        </row>
        <row r="22">
          <cell r="Q22">
            <v>1445.7864099999999</v>
          </cell>
        </row>
        <row r="23">
          <cell r="Q23">
            <v>1453.5941399999997</v>
          </cell>
        </row>
        <row r="24">
          <cell r="Q24">
            <v>1231.17994</v>
          </cell>
        </row>
        <row r="25">
          <cell r="Q25">
            <v>1264.1565000000001</v>
          </cell>
        </row>
        <row r="26">
          <cell r="Q26">
            <v>1171.9454300000002</v>
          </cell>
        </row>
        <row r="27">
          <cell r="Q27">
            <v>1069.4719300000002</v>
          </cell>
        </row>
        <row r="28">
          <cell r="Q28">
            <v>1003.6621900000002</v>
          </cell>
        </row>
        <row r="29">
          <cell r="Q29">
            <v>909.94346999999993</v>
          </cell>
        </row>
        <row r="30">
          <cell r="Q30">
            <v>1394.8852899999997</v>
          </cell>
        </row>
        <row r="31">
          <cell r="Q31">
            <v>1222.8301000000001</v>
          </cell>
        </row>
        <row r="32">
          <cell r="Q32">
            <v>1275.1111799999999</v>
          </cell>
        </row>
        <row r="33">
          <cell r="Q33">
            <v>1243.09176</v>
          </cell>
        </row>
        <row r="34">
          <cell r="Q34">
            <v>1335.6499800000001</v>
          </cell>
        </row>
        <row r="35">
          <cell r="Q35">
            <v>1130.3016400000001</v>
          </cell>
        </row>
        <row r="36">
          <cell r="Q36">
            <v>879.86546999999996</v>
          </cell>
        </row>
        <row r="37">
          <cell r="Q37">
            <v>1226.8948100000002</v>
          </cell>
        </row>
        <row r="38">
          <cell r="Q38">
            <v>1148.9035800000001</v>
          </cell>
        </row>
        <row r="39">
          <cell r="Q39">
            <v>924.12695999999983</v>
          </cell>
        </row>
        <row r="40">
          <cell r="Q40">
            <v>766.17585000000008</v>
          </cell>
        </row>
      </sheetData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-PREC"/>
      <sheetName val="PRECI"/>
      <sheetName val="Cont. Pptal."/>
      <sheetName val="Cronograma"/>
      <sheetName val="Mensual"/>
    </sheetNames>
    <sheetDataSet>
      <sheetData sheetId="0">
        <row r="10">
          <cell r="C10" t="str">
            <v>ABANCAY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N169"/>
  <sheetViews>
    <sheetView topLeftCell="A154" workbookViewId="0">
      <selection activeCell="I13" sqref="I13"/>
    </sheetView>
  </sheetViews>
  <sheetFormatPr baseColWidth="10" defaultRowHeight="14.4" x14ac:dyDescent="0.3"/>
  <cols>
    <col min="4" max="4" width="18.6640625" customWidth="1"/>
    <col min="5" max="5" width="20.6640625" customWidth="1"/>
    <col min="7" max="7" width="11.88671875" bestFit="1" customWidth="1"/>
  </cols>
  <sheetData>
    <row r="1" spans="2:14" x14ac:dyDescent="0.3">
      <c r="B1" t="s">
        <v>189</v>
      </c>
    </row>
    <row r="2" spans="2:14" x14ac:dyDescent="0.3">
      <c r="B2" s="5" t="s">
        <v>21</v>
      </c>
      <c r="E2" t="s">
        <v>26</v>
      </c>
    </row>
    <row r="4" spans="2:14" x14ac:dyDescent="0.3">
      <c r="B4" s="9" t="s">
        <v>0</v>
      </c>
      <c r="N4" s="5"/>
    </row>
    <row r="5" spans="2:14" x14ac:dyDescent="0.3">
      <c r="B5" s="9"/>
      <c r="E5" s="3" t="s">
        <v>57</v>
      </c>
      <c r="F5" s="3"/>
      <c r="N5" s="5"/>
    </row>
    <row r="6" spans="2:14" x14ac:dyDescent="0.3">
      <c r="B6" s="17" t="s">
        <v>84</v>
      </c>
      <c r="E6">
        <v>23.41</v>
      </c>
      <c r="F6" s="8">
        <v>0.6</v>
      </c>
      <c r="N6" s="5"/>
    </row>
    <row r="7" spans="2:14" x14ac:dyDescent="0.3">
      <c r="B7" s="17" t="s">
        <v>73</v>
      </c>
      <c r="E7">
        <v>8.19</v>
      </c>
      <c r="F7" s="8">
        <v>0.6</v>
      </c>
      <c r="N7" s="5"/>
    </row>
    <row r="8" spans="2:14" x14ac:dyDescent="0.3">
      <c r="B8" s="17" t="s">
        <v>74</v>
      </c>
      <c r="E8">
        <v>8.6</v>
      </c>
      <c r="F8" s="8">
        <v>0.6</v>
      </c>
      <c r="N8" s="5"/>
    </row>
    <row r="9" spans="2:14" x14ac:dyDescent="0.3">
      <c r="B9" s="17" t="s">
        <v>75</v>
      </c>
      <c r="E9">
        <v>1.47</v>
      </c>
      <c r="F9" s="8">
        <v>0.6</v>
      </c>
      <c r="N9" s="5"/>
    </row>
    <row r="10" spans="2:14" x14ac:dyDescent="0.3">
      <c r="B10" s="17" t="s">
        <v>76</v>
      </c>
      <c r="E10">
        <v>3.17</v>
      </c>
      <c r="F10" s="8">
        <v>0.6</v>
      </c>
      <c r="N10" s="5"/>
    </row>
    <row r="11" spans="2:14" x14ac:dyDescent="0.3">
      <c r="B11" s="17" t="s">
        <v>77</v>
      </c>
      <c r="E11">
        <v>3.55</v>
      </c>
      <c r="F11" s="8">
        <v>0.6</v>
      </c>
      <c r="N11" s="5"/>
    </row>
    <row r="12" spans="2:14" x14ac:dyDescent="0.3">
      <c r="B12" s="17" t="s">
        <v>78</v>
      </c>
      <c r="E12">
        <v>15.8</v>
      </c>
      <c r="F12" s="8">
        <v>0.6</v>
      </c>
      <c r="N12" s="5"/>
    </row>
    <row r="13" spans="2:14" x14ac:dyDescent="0.3">
      <c r="B13" s="17" t="s">
        <v>90</v>
      </c>
      <c r="E13">
        <v>1.1100000000000001</v>
      </c>
      <c r="F13" s="8">
        <v>0.6</v>
      </c>
      <c r="N13" s="5"/>
    </row>
    <row r="14" spans="2:14" x14ac:dyDescent="0.3">
      <c r="B14" s="17" t="s">
        <v>79</v>
      </c>
      <c r="E14">
        <v>16.100000000000001</v>
      </c>
      <c r="F14" s="8">
        <v>0.6</v>
      </c>
      <c r="N14" s="5"/>
    </row>
    <row r="15" spans="2:14" x14ac:dyDescent="0.3">
      <c r="B15" s="17" t="s">
        <v>85</v>
      </c>
      <c r="E15">
        <v>3.64</v>
      </c>
      <c r="F15" s="8">
        <v>0.6</v>
      </c>
      <c r="N15" s="5"/>
    </row>
    <row r="16" spans="2:14" x14ac:dyDescent="0.3">
      <c r="B16" s="17" t="s">
        <v>86</v>
      </c>
      <c r="E16">
        <v>4.7</v>
      </c>
      <c r="F16" s="8">
        <v>0.6</v>
      </c>
      <c r="N16" s="5"/>
    </row>
    <row r="17" spans="2:14" x14ac:dyDescent="0.3">
      <c r="B17" s="17" t="s">
        <v>87</v>
      </c>
      <c r="E17">
        <v>2.81</v>
      </c>
      <c r="F17" s="8">
        <v>0.6</v>
      </c>
      <c r="N17" s="5"/>
    </row>
    <row r="18" spans="2:14" x14ac:dyDescent="0.3">
      <c r="B18" s="17" t="s">
        <v>80</v>
      </c>
      <c r="E18">
        <v>10.5</v>
      </c>
      <c r="F18" s="8">
        <v>0.6</v>
      </c>
      <c r="N18" s="5"/>
    </row>
    <row r="19" spans="2:14" x14ac:dyDescent="0.3">
      <c r="B19" s="17" t="s">
        <v>88</v>
      </c>
      <c r="E19">
        <v>3.7</v>
      </c>
      <c r="F19" s="8">
        <v>0.6</v>
      </c>
      <c r="N19" s="5"/>
    </row>
    <row r="20" spans="2:14" x14ac:dyDescent="0.3">
      <c r="B20" s="17" t="s">
        <v>89</v>
      </c>
      <c r="E20">
        <v>6.28</v>
      </c>
      <c r="F20" s="8">
        <v>0.6</v>
      </c>
      <c r="N20" s="5"/>
    </row>
    <row r="21" spans="2:14" x14ac:dyDescent="0.3">
      <c r="B21" s="17" t="s">
        <v>81</v>
      </c>
      <c r="E21">
        <v>23.42</v>
      </c>
      <c r="F21" s="8">
        <v>0.6</v>
      </c>
      <c r="N21" s="5"/>
    </row>
    <row r="22" spans="2:14" x14ac:dyDescent="0.3">
      <c r="B22" s="17" t="s">
        <v>91</v>
      </c>
      <c r="E22">
        <v>7.9</v>
      </c>
      <c r="F22" s="8">
        <v>0.6</v>
      </c>
      <c r="N22" s="5"/>
    </row>
    <row r="23" spans="2:14" x14ac:dyDescent="0.3">
      <c r="B23" s="17" t="s">
        <v>82</v>
      </c>
      <c r="E23">
        <v>5.71</v>
      </c>
      <c r="F23" s="8">
        <v>0.6</v>
      </c>
      <c r="N23" s="5"/>
    </row>
    <row r="24" spans="2:14" x14ac:dyDescent="0.3">
      <c r="B24" s="17" t="s">
        <v>83</v>
      </c>
      <c r="E24">
        <v>11</v>
      </c>
      <c r="F24" s="8">
        <v>0.6</v>
      </c>
      <c r="N24" s="5"/>
    </row>
    <row r="25" spans="2:14" x14ac:dyDescent="0.3">
      <c r="B25" s="17" t="s">
        <v>92</v>
      </c>
      <c r="E25">
        <v>3.13</v>
      </c>
      <c r="F25" s="8">
        <v>0.6</v>
      </c>
      <c r="N25" s="5"/>
    </row>
    <row r="26" spans="2:14" x14ac:dyDescent="0.3">
      <c r="B26" s="17" t="s">
        <v>93</v>
      </c>
      <c r="E26">
        <v>15.74</v>
      </c>
      <c r="F26" s="8">
        <v>0.6</v>
      </c>
      <c r="N26" s="5"/>
    </row>
    <row r="27" spans="2:14" x14ac:dyDescent="0.3">
      <c r="B27" s="17" t="s">
        <v>94</v>
      </c>
      <c r="E27">
        <v>5.9</v>
      </c>
      <c r="F27" s="8">
        <v>0.6</v>
      </c>
      <c r="N27" s="5"/>
    </row>
    <row r="28" spans="2:14" x14ac:dyDescent="0.3">
      <c r="B28" s="17" t="s">
        <v>95</v>
      </c>
      <c r="E28">
        <v>7.8</v>
      </c>
      <c r="F28" s="8">
        <v>0.6</v>
      </c>
      <c r="N28" s="5"/>
    </row>
    <row r="29" spans="2:14" x14ac:dyDescent="0.3">
      <c r="B29" s="17" t="s">
        <v>96</v>
      </c>
      <c r="E29">
        <v>6.05</v>
      </c>
      <c r="F29" s="8">
        <v>0.6</v>
      </c>
      <c r="N29" s="5"/>
    </row>
    <row r="30" spans="2:14" x14ac:dyDescent="0.3">
      <c r="B30" s="17" t="s">
        <v>97</v>
      </c>
      <c r="E30">
        <v>22.4</v>
      </c>
      <c r="F30" s="8">
        <v>0.6</v>
      </c>
      <c r="N30" s="5"/>
    </row>
    <row r="31" spans="2:14" x14ac:dyDescent="0.3">
      <c r="B31" s="17" t="s">
        <v>98</v>
      </c>
      <c r="E31">
        <v>14.9</v>
      </c>
      <c r="F31" s="8">
        <v>0.6</v>
      </c>
      <c r="N31" s="5"/>
    </row>
    <row r="32" spans="2:14" x14ac:dyDescent="0.3">
      <c r="B32" s="17" t="s">
        <v>99</v>
      </c>
      <c r="E32">
        <v>7.71</v>
      </c>
      <c r="F32" s="8">
        <v>0.6</v>
      </c>
      <c r="N32" s="5"/>
    </row>
    <row r="33" spans="2:14" x14ac:dyDescent="0.3">
      <c r="B33" s="17" t="s">
        <v>100</v>
      </c>
      <c r="E33">
        <v>16.25</v>
      </c>
      <c r="F33" s="8">
        <v>0.6</v>
      </c>
      <c r="N33" s="5"/>
    </row>
    <row r="34" spans="2:14" x14ac:dyDescent="0.3">
      <c r="B34" s="17" t="s">
        <v>101</v>
      </c>
      <c r="E34">
        <v>13.35</v>
      </c>
      <c r="F34" s="8">
        <v>0.6</v>
      </c>
      <c r="N34" s="5"/>
    </row>
    <row r="35" spans="2:14" x14ac:dyDescent="0.3">
      <c r="B35" s="17" t="s">
        <v>102</v>
      </c>
      <c r="E35">
        <v>7.2</v>
      </c>
      <c r="F35" s="8">
        <v>0.6</v>
      </c>
      <c r="N35" s="5"/>
    </row>
    <row r="36" spans="2:14" x14ac:dyDescent="0.3">
      <c r="B36" s="17" t="s">
        <v>103</v>
      </c>
      <c r="E36">
        <v>4</v>
      </c>
      <c r="F36" s="8">
        <v>0.6</v>
      </c>
      <c r="N36" s="5"/>
    </row>
    <row r="37" spans="2:14" x14ac:dyDescent="0.3">
      <c r="B37" s="17" t="s">
        <v>104</v>
      </c>
      <c r="E37">
        <v>9.6999999999999993</v>
      </c>
      <c r="F37" s="8">
        <v>0.6</v>
      </c>
      <c r="N37" s="5"/>
    </row>
    <row r="38" spans="2:14" x14ac:dyDescent="0.3">
      <c r="B38" s="17" t="s">
        <v>105</v>
      </c>
      <c r="E38">
        <v>16.7</v>
      </c>
      <c r="F38" s="8">
        <v>0.6</v>
      </c>
      <c r="N38" s="5"/>
    </row>
    <row r="39" spans="2:14" x14ac:dyDescent="0.3">
      <c r="B39" s="17" t="s">
        <v>106</v>
      </c>
      <c r="E39">
        <v>16.16</v>
      </c>
      <c r="F39" s="8">
        <v>0.6</v>
      </c>
      <c r="N39" s="5"/>
    </row>
    <row r="40" spans="2:14" x14ac:dyDescent="0.3">
      <c r="B40" s="17" t="s">
        <v>107</v>
      </c>
      <c r="E40">
        <v>4.8099999999999996</v>
      </c>
      <c r="F40" s="8">
        <v>0.6</v>
      </c>
      <c r="N40" s="5"/>
    </row>
    <row r="41" spans="2:14" x14ac:dyDescent="0.3">
      <c r="B41" s="17" t="s">
        <v>108</v>
      </c>
      <c r="E41">
        <v>4.17</v>
      </c>
      <c r="F41" s="8">
        <v>0.6</v>
      </c>
      <c r="N41" s="5"/>
    </row>
    <row r="42" spans="2:14" x14ac:dyDescent="0.3">
      <c r="B42" s="17" t="s">
        <v>109</v>
      </c>
      <c r="E42">
        <v>15.5</v>
      </c>
      <c r="F42" s="8">
        <v>0.6</v>
      </c>
      <c r="N42" s="5"/>
    </row>
    <row r="43" spans="2:14" x14ac:dyDescent="0.3">
      <c r="B43" s="17" t="s">
        <v>110</v>
      </c>
      <c r="E43">
        <v>25</v>
      </c>
      <c r="F43" s="8">
        <v>0.6</v>
      </c>
      <c r="N43" s="5"/>
    </row>
    <row r="44" spans="2:14" x14ac:dyDescent="0.3">
      <c r="B44" s="17" t="s">
        <v>111</v>
      </c>
      <c r="E44">
        <v>9.1</v>
      </c>
      <c r="F44" s="8">
        <v>0.6</v>
      </c>
      <c r="N44" s="5"/>
    </row>
    <row r="45" spans="2:14" x14ac:dyDescent="0.3">
      <c r="B45" s="17" t="s">
        <v>112</v>
      </c>
      <c r="E45">
        <v>21.28</v>
      </c>
      <c r="F45" s="8">
        <v>0.6</v>
      </c>
      <c r="N45" s="5"/>
    </row>
    <row r="46" spans="2:14" x14ac:dyDescent="0.3">
      <c r="B46" s="17" t="s">
        <v>133</v>
      </c>
      <c r="E46">
        <v>23.08</v>
      </c>
      <c r="F46" s="8">
        <v>0.6</v>
      </c>
      <c r="N46" s="5"/>
    </row>
    <row r="47" spans="2:14" x14ac:dyDescent="0.3">
      <c r="B47" s="17" t="s">
        <v>113</v>
      </c>
      <c r="E47">
        <v>11.78</v>
      </c>
      <c r="F47" s="8">
        <v>0.6</v>
      </c>
      <c r="N47" s="5"/>
    </row>
    <row r="48" spans="2:14" x14ac:dyDescent="0.3">
      <c r="B48" s="17" t="s">
        <v>114</v>
      </c>
      <c r="E48">
        <v>6.37</v>
      </c>
      <c r="F48" s="8">
        <v>0.6</v>
      </c>
      <c r="N48" s="5"/>
    </row>
    <row r="49" spans="2:14" x14ac:dyDescent="0.3">
      <c r="B49" s="17" t="s">
        <v>115</v>
      </c>
      <c r="E49">
        <v>7.3</v>
      </c>
      <c r="F49" s="8">
        <v>0.6</v>
      </c>
      <c r="N49" s="5"/>
    </row>
    <row r="50" spans="2:14" x14ac:dyDescent="0.3">
      <c r="B50" s="17" t="s">
        <v>116</v>
      </c>
      <c r="E50">
        <v>6.32</v>
      </c>
      <c r="F50" s="8">
        <v>0.6</v>
      </c>
      <c r="N50" s="5"/>
    </row>
    <row r="51" spans="2:14" x14ac:dyDescent="0.3">
      <c r="B51" s="17" t="s">
        <v>117</v>
      </c>
      <c r="E51">
        <v>15.6</v>
      </c>
      <c r="F51" s="8">
        <v>0.6</v>
      </c>
      <c r="N51" s="5"/>
    </row>
    <row r="52" spans="2:14" x14ac:dyDescent="0.3">
      <c r="B52" s="17" t="s">
        <v>118</v>
      </c>
      <c r="E52">
        <v>2.11</v>
      </c>
      <c r="F52" s="8">
        <v>0.6</v>
      </c>
      <c r="N52" s="5"/>
    </row>
    <row r="53" spans="2:14" x14ac:dyDescent="0.3">
      <c r="B53" s="17" t="s">
        <v>53</v>
      </c>
      <c r="E53" s="5"/>
      <c r="N53" s="5"/>
    </row>
    <row r="54" spans="2:14" x14ac:dyDescent="0.3">
      <c r="B54" s="17" t="s">
        <v>120</v>
      </c>
      <c r="E54">
        <v>2.5099999999999998</v>
      </c>
      <c r="F54" s="8">
        <v>0.6</v>
      </c>
      <c r="N54" s="5"/>
    </row>
    <row r="55" spans="2:14" x14ac:dyDescent="0.3">
      <c r="B55" s="17" t="s">
        <v>122</v>
      </c>
      <c r="E55">
        <v>3.69</v>
      </c>
      <c r="F55" s="8">
        <v>0.6</v>
      </c>
      <c r="N55" s="5"/>
    </row>
    <row r="56" spans="2:14" x14ac:dyDescent="0.3">
      <c r="B56" s="17" t="s">
        <v>121</v>
      </c>
      <c r="E56">
        <v>20</v>
      </c>
      <c r="F56" s="8">
        <v>0.6</v>
      </c>
      <c r="N56" s="5"/>
    </row>
    <row r="57" spans="2:14" x14ac:dyDescent="0.3">
      <c r="B57" s="17" t="s">
        <v>123</v>
      </c>
      <c r="E57">
        <v>21.58</v>
      </c>
      <c r="F57" s="8">
        <v>0.6</v>
      </c>
      <c r="N57" s="5"/>
    </row>
    <row r="58" spans="2:14" x14ac:dyDescent="0.3">
      <c r="B58" s="17" t="s">
        <v>124</v>
      </c>
      <c r="E58">
        <v>14.9</v>
      </c>
      <c r="F58" s="8">
        <v>0.6</v>
      </c>
      <c r="N58" s="5"/>
    </row>
    <row r="59" spans="2:14" x14ac:dyDescent="0.3">
      <c r="B59" s="17" t="s">
        <v>125</v>
      </c>
      <c r="E59">
        <v>14.25</v>
      </c>
      <c r="F59" s="8">
        <v>0.6</v>
      </c>
      <c r="N59" s="5"/>
    </row>
    <row r="60" spans="2:14" x14ac:dyDescent="0.3">
      <c r="B60" s="17" t="s">
        <v>126</v>
      </c>
      <c r="E60">
        <v>28.5</v>
      </c>
      <c r="F60" s="8">
        <v>0.6</v>
      </c>
      <c r="N60" s="5"/>
    </row>
    <row r="61" spans="2:14" x14ac:dyDescent="0.3">
      <c r="B61" s="17" t="s">
        <v>119</v>
      </c>
      <c r="E61" s="5"/>
      <c r="F61" s="8"/>
      <c r="N61" s="5"/>
    </row>
    <row r="62" spans="2:14" x14ac:dyDescent="0.3">
      <c r="B62" s="17" t="s">
        <v>127</v>
      </c>
      <c r="E62">
        <v>17.23</v>
      </c>
      <c r="F62" s="8">
        <v>0.6</v>
      </c>
      <c r="N62" s="5"/>
    </row>
    <row r="63" spans="2:14" x14ac:dyDescent="0.3">
      <c r="B63" s="17" t="s">
        <v>128</v>
      </c>
      <c r="E63">
        <v>54.2</v>
      </c>
      <c r="F63" s="8">
        <v>0.6</v>
      </c>
      <c r="N63" s="5"/>
    </row>
    <row r="64" spans="2:14" x14ac:dyDescent="0.3">
      <c r="B64" s="17" t="s">
        <v>129</v>
      </c>
      <c r="E64">
        <v>21.85</v>
      </c>
      <c r="F64" s="8">
        <v>0.6</v>
      </c>
      <c r="N64" s="5"/>
    </row>
    <row r="65" spans="2:14" x14ac:dyDescent="0.3">
      <c r="B65" s="17" t="s">
        <v>130</v>
      </c>
      <c r="E65">
        <v>24.67</v>
      </c>
      <c r="F65" s="8">
        <v>0.6</v>
      </c>
      <c r="N65" s="5"/>
    </row>
    <row r="66" spans="2:14" x14ac:dyDescent="0.3">
      <c r="B66" s="17" t="s">
        <v>131</v>
      </c>
      <c r="E66">
        <v>8.9</v>
      </c>
      <c r="F66" s="8">
        <v>0.6</v>
      </c>
      <c r="N66" s="5"/>
    </row>
    <row r="67" spans="2:14" x14ac:dyDescent="0.3">
      <c r="B67" s="17" t="s">
        <v>132</v>
      </c>
      <c r="E67">
        <v>1.51</v>
      </c>
      <c r="F67" s="8">
        <v>0.6</v>
      </c>
      <c r="N67" s="5"/>
    </row>
    <row r="68" spans="2:14" x14ac:dyDescent="0.3">
      <c r="M68" s="5"/>
    </row>
    <row r="69" spans="2:14" x14ac:dyDescent="0.3">
      <c r="E69">
        <f>+SUM(E6:E67)</f>
        <v>714.2600000000001</v>
      </c>
      <c r="M69" s="9"/>
    </row>
    <row r="70" spans="2:14" x14ac:dyDescent="0.3">
      <c r="B70" s="9" t="s">
        <v>1</v>
      </c>
      <c r="J70">
        <f>+SUM(G72:G74)</f>
        <v>385.654</v>
      </c>
    </row>
    <row r="71" spans="2:14" x14ac:dyDescent="0.3">
      <c r="B71" s="9"/>
      <c r="E71" s="3" t="s">
        <v>57</v>
      </c>
      <c r="F71" s="3" t="s">
        <v>59</v>
      </c>
    </row>
    <row r="72" spans="2:14" x14ac:dyDescent="0.3">
      <c r="B72" t="s">
        <v>60</v>
      </c>
      <c r="E72">
        <v>47.42</v>
      </c>
      <c r="F72" s="14">
        <v>0.5</v>
      </c>
      <c r="G72">
        <f>E72*F72</f>
        <v>23.71</v>
      </c>
    </row>
    <row r="73" spans="2:14" x14ac:dyDescent="0.3">
      <c r="B73" t="s">
        <v>54</v>
      </c>
      <c r="E73">
        <v>324.15999999999997</v>
      </c>
      <c r="F73" s="8">
        <v>0.6</v>
      </c>
      <c r="G73">
        <f t="shared" ref="G73:G74" si="0">E73*F73</f>
        <v>194.49599999999998</v>
      </c>
    </row>
    <row r="74" spans="2:14" x14ac:dyDescent="0.3">
      <c r="B74" t="s">
        <v>55</v>
      </c>
      <c r="E74">
        <v>279.08000000000004</v>
      </c>
      <c r="F74" s="8">
        <v>0.6</v>
      </c>
      <c r="G74">
        <f t="shared" si="0"/>
        <v>167.44800000000001</v>
      </c>
    </row>
    <row r="75" spans="2:14" x14ac:dyDescent="0.3">
      <c r="B75" t="s">
        <v>42</v>
      </c>
      <c r="F75" s="8"/>
    </row>
    <row r="76" spans="2:14" x14ac:dyDescent="0.3">
      <c r="B76" t="s">
        <v>41</v>
      </c>
      <c r="F76" s="8"/>
    </row>
    <row r="77" spans="2:14" x14ac:dyDescent="0.3">
      <c r="B77" t="s">
        <v>43</v>
      </c>
      <c r="F77" s="8"/>
    </row>
    <row r="79" spans="2:14" x14ac:dyDescent="0.3">
      <c r="B79" s="9" t="s">
        <v>2</v>
      </c>
    </row>
    <row r="80" spans="2:14" x14ac:dyDescent="0.3">
      <c r="B80" s="9"/>
      <c r="E80" s="3" t="s">
        <v>57</v>
      </c>
      <c r="F80" s="3" t="s">
        <v>59</v>
      </c>
      <c r="G80" s="12">
        <v>0.2</v>
      </c>
    </row>
    <row r="81" spans="2:11" x14ac:dyDescent="0.3">
      <c r="B81" t="s">
        <v>60</v>
      </c>
      <c r="E81">
        <v>47.42</v>
      </c>
      <c r="F81" s="14">
        <v>0.5</v>
      </c>
    </row>
    <row r="82" spans="2:11" x14ac:dyDescent="0.3">
      <c r="B82" t="s">
        <v>54</v>
      </c>
      <c r="E82">
        <v>324.15999999999997</v>
      </c>
      <c r="F82" s="8">
        <v>0.6</v>
      </c>
    </row>
    <row r="83" spans="2:11" x14ac:dyDescent="0.3">
      <c r="B83" t="s">
        <v>55</v>
      </c>
      <c r="E83">
        <v>279.08000000000004</v>
      </c>
      <c r="F83" s="8">
        <v>0.6</v>
      </c>
    </row>
    <row r="85" spans="2:11" x14ac:dyDescent="0.3">
      <c r="B85" s="5" t="s">
        <v>3</v>
      </c>
    </row>
    <row r="87" spans="2:11" x14ac:dyDescent="0.3">
      <c r="B87" s="9" t="s">
        <v>4</v>
      </c>
    </row>
    <row r="89" spans="2:11" x14ac:dyDescent="0.3">
      <c r="B89" s="9" t="s">
        <v>5</v>
      </c>
    </row>
    <row r="91" spans="2:11" x14ac:dyDescent="0.3">
      <c r="B91" s="9" t="s">
        <v>6</v>
      </c>
    </row>
    <row r="93" spans="2:11" x14ac:dyDescent="0.3">
      <c r="B93" s="9" t="s">
        <v>37</v>
      </c>
      <c r="J93" s="16">
        <f>SUM(F95:F97)</f>
        <v>77.875383999999997</v>
      </c>
      <c r="K93" s="15" t="s">
        <v>22</v>
      </c>
    </row>
    <row r="94" spans="2:11" x14ac:dyDescent="0.3">
      <c r="B94" s="9"/>
      <c r="D94" s="3" t="s">
        <v>57</v>
      </c>
      <c r="E94" s="3" t="s">
        <v>56</v>
      </c>
    </row>
    <row r="95" spans="2:11" x14ac:dyDescent="0.3">
      <c r="B95" t="s">
        <v>60</v>
      </c>
      <c r="D95">
        <v>47.42</v>
      </c>
      <c r="E95">
        <v>5.0799999999999998E-2</v>
      </c>
      <c r="F95" s="8">
        <f>D95*E95</f>
        <v>2.4089360000000002</v>
      </c>
    </row>
    <row r="96" spans="2:11" x14ac:dyDescent="0.3">
      <c r="B96" t="s">
        <v>54</v>
      </c>
      <c r="D96">
        <v>324.15999999999997</v>
      </c>
      <c r="E96">
        <v>0.1016</v>
      </c>
      <c r="F96" s="8">
        <f>D96*E96</f>
        <v>32.934655999999997</v>
      </c>
    </row>
    <row r="97" spans="2:11" x14ac:dyDescent="0.3">
      <c r="B97" t="s">
        <v>55</v>
      </c>
      <c r="D97">
        <v>279.08000000000004</v>
      </c>
      <c r="E97">
        <v>0.15240000000000001</v>
      </c>
      <c r="F97" s="8">
        <f>D97*E97</f>
        <v>42.53179200000001</v>
      </c>
    </row>
    <row r="99" spans="2:11" x14ac:dyDescent="0.3">
      <c r="B99" s="9" t="s">
        <v>8</v>
      </c>
      <c r="J99" s="16">
        <f>SUM(H101:H103)</f>
        <v>1405.2278666666666</v>
      </c>
      <c r="K99" s="15" t="s">
        <v>67</v>
      </c>
    </row>
    <row r="100" spans="2:11" x14ac:dyDescent="0.3">
      <c r="B100" s="9"/>
      <c r="E100" s="3" t="s">
        <v>68</v>
      </c>
      <c r="F100" t="s">
        <v>66</v>
      </c>
    </row>
    <row r="101" spans="2:11" x14ac:dyDescent="0.3">
      <c r="B101" t="s">
        <v>60</v>
      </c>
      <c r="E101">
        <v>47.42</v>
      </c>
      <c r="F101" s="10">
        <f>E101/3</f>
        <v>15.806666666666667</v>
      </c>
      <c r="G101">
        <v>1</v>
      </c>
      <c r="H101" s="8">
        <f>F101*G101</f>
        <v>15.806666666666667</v>
      </c>
    </row>
    <row r="102" spans="2:11" x14ac:dyDescent="0.3">
      <c r="B102" t="s">
        <v>54</v>
      </c>
      <c r="E102">
        <v>324.15999999999997</v>
      </c>
      <c r="F102" s="10">
        <f>E102/6</f>
        <v>54.026666666666664</v>
      </c>
      <c r="G102">
        <v>10.1</v>
      </c>
      <c r="H102" s="8">
        <f>F102*G102</f>
        <v>545.66933333333327</v>
      </c>
    </row>
    <row r="103" spans="2:11" x14ac:dyDescent="0.3">
      <c r="B103" t="s">
        <v>55</v>
      </c>
      <c r="E103">
        <v>279.08000000000004</v>
      </c>
      <c r="F103" s="10">
        <f>E103/6</f>
        <v>46.513333333333343</v>
      </c>
      <c r="G103">
        <v>18.14</v>
      </c>
      <c r="H103" s="8">
        <f>F103*G103</f>
        <v>843.75186666666684</v>
      </c>
    </row>
    <row r="105" spans="2:11" x14ac:dyDescent="0.3">
      <c r="B105" s="9" t="s">
        <v>38</v>
      </c>
      <c r="J105" s="15">
        <f>SUM(E107:E109)</f>
        <v>5</v>
      </c>
      <c r="K105" s="15" t="s">
        <v>27</v>
      </c>
    </row>
    <row r="106" spans="2:11" x14ac:dyDescent="0.3">
      <c r="B106" s="9"/>
      <c r="E106" s="3" t="s">
        <v>63</v>
      </c>
    </row>
    <row r="107" spans="2:11" x14ac:dyDescent="0.3">
      <c r="B107" t="s">
        <v>61</v>
      </c>
      <c r="E107">
        <v>1</v>
      </c>
    </row>
    <row r="108" spans="2:11" x14ac:dyDescent="0.3">
      <c r="B108" t="s">
        <v>62</v>
      </c>
      <c r="E108">
        <v>2</v>
      </c>
    </row>
    <row r="109" spans="2:11" x14ac:dyDescent="0.3">
      <c r="B109" t="s">
        <v>64</v>
      </c>
      <c r="E109">
        <v>2</v>
      </c>
    </row>
    <row r="111" spans="2:11" x14ac:dyDescent="0.3">
      <c r="B111" s="9" t="s">
        <v>39</v>
      </c>
    </row>
    <row r="112" spans="2:11" x14ac:dyDescent="0.3">
      <c r="B112" s="9"/>
      <c r="E112" s="3" t="s">
        <v>63</v>
      </c>
      <c r="J112" s="15">
        <f>SUM(E113:E115)</f>
        <v>3</v>
      </c>
      <c r="K112" s="15" t="s">
        <v>27</v>
      </c>
    </row>
    <row r="113" spans="2:11" x14ac:dyDescent="0.3">
      <c r="B113" t="s">
        <v>62</v>
      </c>
      <c r="E113">
        <v>1</v>
      </c>
    </row>
    <row r="114" spans="2:11" x14ac:dyDescent="0.3">
      <c r="B114" t="s">
        <v>65</v>
      </c>
      <c r="E114">
        <v>1</v>
      </c>
    </row>
    <row r="115" spans="2:11" x14ac:dyDescent="0.3">
      <c r="B115" t="s">
        <v>64</v>
      </c>
      <c r="E115">
        <v>1</v>
      </c>
    </row>
    <row r="117" spans="2:11" x14ac:dyDescent="0.3">
      <c r="B117" s="9" t="s">
        <v>10</v>
      </c>
    </row>
    <row r="119" spans="2:11" x14ac:dyDescent="0.3">
      <c r="B119" s="9" t="s">
        <v>11</v>
      </c>
    </row>
    <row r="121" spans="2:11" x14ac:dyDescent="0.3">
      <c r="B121" s="9" t="s">
        <v>35</v>
      </c>
      <c r="J121" s="16">
        <f>SUM(H122:H123)</f>
        <v>13.4034</v>
      </c>
      <c r="K121" s="15" t="s">
        <v>25</v>
      </c>
    </row>
    <row r="122" spans="2:11" x14ac:dyDescent="0.3">
      <c r="B122" t="s">
        <v>53</v>
      </c>
      <c r="E122">
        <v>102.23</v>
      </c>
      <c r="F122" s="8">
        <v>0.1</v>
      </c>
      <c r="G122" s="8">
        <v>0.6</v>
      </c>
      <c r="H122" s="8">
        <f>G122*F122*E122</f>
        <v>6.1337999999999999</v>
      </c>
    </row>
    <row r="123" spans="2:11" x14ac:dyDescent="0.3">
      <c r="B123" t="s">
        <v>52</v>
      </c>
      <c r="E123">
        <v>121.16</v>
      </c>
      <c r="F123" s="8">
        <v>0.1</v>
      </c>
      <c r="G123" s="8">
        <v>0.6</v>
      </c>
      <c r="H123" s="8">
        <f>G123*F123*E123</f>
        <v>7.2695999999999996</v>
      </c>
    </row>
    <row r="125" spans="2:11" x14ac:dyDescent="0.3">
      <c r="B125" s="9" t="s">
        <v>12</v>
      </c>
      <c r="J125" s="16">
        <f>+SUM(G128:G129)</f>
        <v>7.7188979803829865</v>
      </c>
      <c r="K125" s="15" t="s">
        <v>25</v>
      </c>
    </row>
    <row r="126" spans="2:11" x14ac:dyDescent="0.3">
      <c r="B126" s="9"/>
      <c r="E126" s="3" t="s">
        <v>57</v>
      </c>
      <c r="F126" s="3" t="s">
        <v>58</v>
      </c>
    </row>
    <row r="127" spans="2:11" x14ac:dyDescent="0.3">
      <c r="B127" s="9"/>
      <c r="E127" s="3"/>
      <c r="F127" s="3"/>
    </row>
    <row r="128" spans="2:11" x14ac:dyDescent="0.3">
      <c r="B128" t="s">
        <v>54</v>
      </c>
      <c r="E128">
        <v>324.15999999999997</v>
      </c>
      <c r="F128" s="6">
        <f>+PI()*0.1016*0.1016/4</f>
        <v>8.107319665559963E-3</v>
      </c>
      <c r="G128" s="8">
        <f>E128*F128</f>
        <v>2.6280687427879172</v>
      </c>
    </row>
    <row r="129" spans="2:12" x14ac:dyDescent="0.3">
      <c r="B129" t="s">
        <v>55</v>
      </c>
      <c r="E129">
        <v>279.08000000000004</v>
      </c>
      <c r="F129" s="6">
        <f>+PI()*0.1524*0.1524/4</f>
        <v>1.8241469247509919E-2</v>
      </c>
      <c r="G129" s="8">
        <f>E129*F129</f>
        <v>5.0908292375950692</v>
      </c>
    </row>
    <row r="131" spans="2:12" x14ac:dyDescent="0.3">
      <c r="B131" s="9" t="s">
        <v>40</v>
      </c>
      <c r="J131" s="16">
        <f>SUM(H132:H133)</f>
        <v>13.4034</v>
      </c>
      <c r="K131" s="15" t="s">
        <v>25</v>
      </c>
    </row>
    <row r="132" spans="2:12" x14ac:dyDescent="0.3">
      <c r="B132" t="s">
        <v>53</v>
      </c>
      <c r="E132">
        <v>102.23</v>
      </c>
      <c r="F132" s="8">
        <v>0.1</v>
      </c>
      <c r="G132" s="8">
        <v>0.6</v>
      </c>
      <c r="H132" s="8">
        <f>G132*F132*E132</f>
        <v>6.1337999999999999</v>
      </c>
    </row>
    <row r="133" spans="2:12" x14ac:dyDescent="0.3">
      <c r="B133" t="s">
        <v>52</v>
      </c>
      <c r="E133">
        <v>121.16</v>
      </c>
      <c r="F133" s="8">
        <v>0.1</v>
      </c>
      <c r="G133" s="8">
        <v>0.6</v>
      </c>
      <c r="H133" s="8">
        <f>G133*F133*E133</f>
        <v>7.2695999999999996</v>
      </c>
    </row>
    <row r="135" spans="2:12" x14ac:dyDescent="0.3">
      <c r="B135" s="5" t="s">
        <v>13</v>
      </c>
    </row>
    <row r="137" spans="2:12" x14ac:dyDescent="0.3">
      <c r="B137" s="9" t="s">
        <v>14</v>
      </c>
      <c r="J137" s="16">
        <f>SUM(G138:G140)</f>
        <v>23.119113651738722</v>
      </c>
      <c r="K137" s="15" t="s">
        <v>22</v>
      </c>
    </row>
    <row r="138" spans="2:12" x14ac:dyDescent="0.3">
      <c r="B138" t="s">
        <v>42</v>
      </c>
      <c r="F138">
        <v>24</v>
      </c>
      <c r="G138">
        <f>0.4*0.7*F138</f>
        <v>6.7199999999999989</v>
      </c>
    </row>
    <row r="139" spans="2:12" x14ac:dyDescent="0.3">
      <c r="B139" t="s">
        <v>41</v>
      </c>
      <c r="F139">
        <v>10</v>
      </c>
      <c r="G139" s="8">
        <f>(PI()*0.6*0.6/4)*F139</f>
        <v>2.8274333882308138</v>
      </c>
    </row>
    <row r="140" spans="2:12" x14ac:dyDescent="0.3">
      <c r="B140" t="s">
        <v>43</v>
      </c>
      <c r="F140">
        <v>12</v>
      </c>
      <c r="G140" s="8">
        <f>(PI()*1.2*1.2/4)*F140</f>
        <v>13.571680263507908</v>
      </c>
    </row>
    <row r="142" spans="2:12" x14ac:dyDescent="0.3">
      <c r="B142" s="9" t="s">
        <v>15</v>
      </c>
      <c r="K142" s="16">
        <f>+SUM(K144:K146)</f>
        <v>19.192299622094083</v>
      </c>
      <c r="L142" s="15" t="s">
        <v>25</v>
      </c>
    </row>
    <row r="143" spans="2:12" x14ac:dyDescent="0.3">
      <c r="B143" s="9"/>
      <c r="G143" s="3" t="s">
        <v>72</v>
      </c>
      <c r="H143" s="3" t="s">
        <v>49</v>
      </c>
      <c r="I143" s="3" t="s">
        <v>50</v>
      </c>
    </row>
    <row r="144" spans="2:12" x14ac:dyDescent="0.3">
      <c r="B144" t="s">
        <v>69</v>
      </c>
      <c r="F144">
        <v>24</v>
      </c>
      <c r="G144" s="8">
        <v>0.1</v>
      </c>
      <c r="H144">
        <f>+F144*(0.6+0.3)*0.9*2</f>
        <v>38.879999999999995</v>
      </c>
      <c r="I144">
        <f>0.3*0.6*F144</f>
        <v>4.32</v>
      </c>
      <c r="J144">
        <f>I144+H144</f>
        <v>43.199999999999996</v>
      </c>
      <c r="K144">
        <f>J144*G144</f>
        <v>4.3199999999999994</v>
      </c>
    </row>
    <row r="145" spans="2:11" x14ac:dyDescent="0.3">
      <c r="B145" t="s">
        <v>70</v>
      </c>
      <c r="F145">
        <v>10</v>
      </c>
      <c r="G145">
        <v>0.15</v>
      </c>
      <c r="H145" s="8">
        <f>2*PI()*0.3*1.15*F145</f>
        <v>21.676989309769571</v>
      </c>
      <c r="I145" s="8">
        <f>+PI()*(0.6*0.6/4)*F145</f>
        <v>2.8274333882308138</v>
      </c>
      <c r="J145" s="8">
        <f>H145+I145</f>
        <v>24.504422698000383</v>
      </c>
      <c r="K145" s="8">
        <f>J145*G145</f>
        <v>3.6756634047000571</v>
      </c>
    </row>
    <row r="146" spans="2:11" x14ac:dyDescent="0.3">
      <c r="B146" t="s">
        <v>71</v>
      </c>
      <c r="F146">
        <v>12</v>
      </c>
      <c r="G146">
        <v>0.15</v>
      </c>
      <c r="H146" s="8">
        <f>2*PI()*0.6*1.35*F146</f>
        <v>61.072561185785588</v>
      </c>
      <c r="I146" s="8">
        <f>PI()*(1.2*1.2/4)*F146</f>
        <v>13.571680263507908</v>
      </c>
      <c r="J146" s="8">
        <f>H146+I146</f>
        <v>74.644241449293503</v>
      </c>
      <c r="K146" s="8">
        <f>J146*G146</f>
        <v>11.196636217394024</v>
      </c>
    </row>
    <row r="148" spans="2:11" x14ac:dyDescent="0.3">
      <c r="B148" s="9" t="s">
        <v>16</v>
      </c>
      <c r="J148" s="15">
        <f>SUM(I149:I150)</f>
        <v>76.800000000000011</v>
      </c>
      <c r="K148" s="15" t="s">
        <v>22</v>
      </c>
    </row>
    <row r="149" spans="2:11" x14ac:dyDescent="0.3">
      <c r="B149" t="s">
        <v>44</v>
      </c>
      <c r="F149">
        <v>24</v>
      </c>
      <c r="G149">
        <f>0.8*0.3*2</f>
        <v>0.48</v>
      </c>
      <c r="H149">
        <f>0.8*0.6*2</f>
        <v>0.96</v>
      </c>
      <c r="I149">
        <f>F149*(G149+H149)</f>
        <v>34.56</v>
      </c>
    </row>
    <row r="150" spans="2:11" x14ac:dyDescent="0.3">
      <c r="B150" t="s">
        <v>45</v>
      </c>
      <c r="F150">
        <v>24</v>
      </c>
      <c r="G150">
        <f>0.8*0.4*2</f>
        <v>0.64000000000000012</v>
      </c>
      <c r="H150">
        <f>0.8*0.7*2</f>
        <v>1.1199999999999999</v>
      </c>
      <c r="I150">
        <f>F150*(G150+H150)</f>
        <v>42.24</v>
      </c>
    </row>
    <row r="152" spans="2:11" x14ac:dyDescent="0.3">
      <c r="B152" s="9" t="s">
        <v>17</v>
      </c>
      <c r="J152" s="16">
        <f>SUM(I154:I156)</f>
        <v>142.34866414729387</v>
      </c>
      <c r="K152" s="15" t="s">
        <v>22</v>
      </c>
    </row>
    <row r="153" spans="2:11" x14ac:dyDescent="0.3">
      <c r="B153" s="9"/>
      <c r="G153" s="3" t="s">
        <v>49</v>
      </c>
      <c r="H153" s="3" t="s">
        <v>50</v>
      </c>
    </row>
    <row r="154" spans="2:11" x14ac:dyDescent="0.3">
      <c r="B154" t="s">
        <v>46</v>
      </c>
      <c r="F154">
        <v>24</v>
      </c>
      <c r="G154">
        <f>+F154*(0.6+0.3)*0.9*2</f>
        <v>38.879999999999995</v>
      </c>
      <c r="H154">
        <f>0.3*0.6*F154</f>
        <v>4.32</v>
      </c>
      <c r="I154">
        <f>H154+G154</f>
        <v>43.199999999999996</v>
      </c>
    </row>
    <row r="155" spans="2:11" x14ac:dyDescent="0.3">
      <c r="B155" t="s">
        <v>47</v>
      </c>
      <c r="F155">
        <v>10</v>
      </c>
      <c r="G155" s="8">
        <f>2*PI()*0.3*1.15*F155</f>
        <v>21.676989309769571</v>
      </c>
      <c r="H155" s="8">
        <f>+PI()*(0.6*0.6/4)*F155</f>
        <v>2.8274333882308138</v>
      </c>
      <c r="I155" s="8">
        <f>G155+H155</f>
        <v>24.504422698000383</v>
      </c>
    </row>
    <row r="156" spans="2:11" x14ac:dyDescent="0.3">
      <c r="B156" t="s">
        <v>48</v>
      </c>
      <c r="F156">
        <v>12</v>
      </c>
      <c r="G156" s="8">
        <f>2*PI()*0.6*1.35*F156</f>
        <v>61.072561185785588</v>
      </c>
      <c r="H156" s="8">
        <f>PI()*(1.2*1.2/4)*F156</f>
        <v>13.571680263507908</v>
      </c>
      <c r="I156" s="8">
        <f>G156+H156</f>
        <v>74.644241449293503</v>
      </c>
    </row>
    <row r="158" spans="2:11" x14ac:dyDescent="0.3">
      <c r="B158" s="9" t="s">
        <v>18</v>
      </c>
    </row>
    <row r="160" spans="2:11" x14ac:dyDescent="0.3">
      <c r="B160" s="5" t="s">
        <v>19</v>
      </c>
    </row>
    <row r="162" spans="2:11" x14ac:dyDescent="0.3">
      <c r="B162" s="9" t="s">
        <v>20</v>
      </c>
      <c r="J162" s="15">
        <f>+SUM(G163:G169)</f>
        <v>55</v>
      </c>
      <c r="K162" s="15" t="s">
        <v>27</v>
      </c>
    </row>
    <row r="163" spans="2:11" x14ac:dyDescent="0.3">
      <c r="B163" t="s">
        <v>51</v>
      </c>
      <c r="F163" s="11" t="s">
        <v>28</v>
      </c>
      <c r="G163" s="3">
        <v>8</v>
      </c>
    </row>
    <row r="164" spans="2:11" x14ac:dyDescent="0.3">
      <c r="F164" s="11" t="s">
        <v>29</v>
      </c>
      <c r="G164" s="3">
        <v>4</v>
      </c>
    </row>
    <row r="165" spans="2:11" x14ac:dyDescent="0.3">
      <c r="F165" s="11" t="s">
        <v>30</v>
      </c>
      <c r="G165" s="3">
        <v>27</v>
      </c>
    </row>
    <row r="166" spans="2:11" x14ac:dyDescent="0.3">
      <c r="F166" s="11" t="s">
        <v>31</v>
      </c>
      <c r="G166" s="3">
        <v>4</v>
      </c>
    </row>
    <row r="167" spans="2:11" x14ac:dyDescent="0.3">
      <c r="F167" s="11" t="s">
        <v>32</v>
      </c>
      <c r="G167" s="3">
        <v>3</v>
      </c>
    </row>
    <row r="168" spans="2:11" x14ac:dyDescent="0.3">
      <c r="F168" s="11" t="s">
        <v>33</v>
      </c>
      <c r="G168" s="3">
        <v>0</v>
      </c>
    </row>
    <row r="169" spans="2:11" x14ac:dyDescent="0.3">
      <c r="F169" s="11" t="s">
        <v>34</v>
      </c>
      <c r="G169" s="3">
        <v>9</v>
      </c>
    </row>
  </sheetData>
  <pageMargins left="0.7" right="0.7" top="0.75" bottom="0.75" header="0.3" footer="0.3"/>
  <pageSetup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577"/>
  <sheetViews>
    <sheetView view="pageBreakPreview" zoomScale="60" zoomScaleNormal="80" workbookViewId="0">
      <selection activeCell="C49" sqref="C49"/>
    </sheetView>
  </sheetViews>
  <sheetFormatPr baseColWidth="10" defaultRowHeight="14.4" x14ac:dyDescent="0.3"/>
  <cols>
    <col min="1" max="1" width="10.6640625" customWidth="1"/>
    <col min="2" max="2" width="3.6640625" customWidth="1"/>
    <col min="3" max="3" width="60" customWidth="1"/>
    <col min="4" max="4" width="9.33203125" customWidth="1"/>
    <col min="8" max="8" width="13.6640625" style="4" customWidth="1"/>
  </cols>
  <sheetData>
    <row r="1" spans="1:10" x14ac:dyDescent="0.3">
      <c r="A1" s="24"/>
      <c r="B1" s="96" t="s">
        <v>166</v>
      </c>
      <c r="C1" s="96"/>
      <c r="D1" s="96"/>
      <c r="E1" s="96"/>
      <c r="F1" s="96"/>
      <c r="G1" s="96"/>
      <c r="H1" s="41"/>
      <c r="I1" s="24"/>
      <c r="J1" s="24"/>
    </row>
    <row r="2" spans="1:10" x14ac:dyDescent="0.3">
      <c r="A2" s="24"/>
      <c r="B2" s="96" t="s">
        <v>167</v>
      </c>
      <c r="C2" s="96"/>
      <c r="D2" s="96"/>
      <c r="E2" s="96"/>
      <c r="F2" s="96"/>
      <c r="G2" s="96"/>
      <c r="H2" s="41"/>
      <c r="I2" s="24"/>
      <c r="J2" s="24"/>
    </row>
    <row r="3" spans="1:10" x14ac:dyDescent="0.3">
      <c r="A3" s="24"/>
      <c r="B3" s="96" t="s">
        <v>168</v>
      </c>
      <c r="C3" s="96"/>
      <c r="D3" s="96"/>
      <c r="E3" s="96"/>
      <c r="F3" s="96"/>
      <c r="G3" s="96"/>
      <c r="H3" s="41"/>
      <c r="I3" s="24"/>
      <c r="J3" s="24"/>
    </row>
    <row r="4" spans="1:10" x14ac:dyDescent="0.3">
      <c r="A4" s="24"/>
      <c r="B4" s="104" t="s">
        <v>169</v>
      </c>
      <c r="C4" s="104"/>
      <c r="D4" s="104"/>
      <c r="E4" s="104"/>
      <c r="F4" s="104"/>
      <c r="G4" s="104"/>
      <c r="H4" s="25"/>
      <c r="I4" s="24"/>
      <c r="J4" s="24"/>
    </row>
    <row r="5" spans="1:10" x14ac:dyDescent="0.3">
      <c r="A5" s="24"/>
      <c r="B5" s="25"/>
      <c r="C5" s="25"/>
      <c r="D5" s="25"/>
      <c r="E5" s="25"/>
      <c r="F5" s="25"/>
      <c r="G5" s="25"/>
      <c r="H5" s="25"/>
      <c r="I5" s="24"/>
      <c r="J5" s="24"/>
    </row>
    <row r="6" spans="1:10" x14ac:dyDescent="0.3">
      <c r="A6" s="97" t="s">
        <v>170</v>
      </c>
      <c r="B6" s="98"/>
      <c r="C6" s="98"/>
      <c r="D6" s="98"/>
      <c r="E6" s="98"/>
      <c r="F6" s="98"/>
      <c r="G6" s="98"/>
      <c r="H6" s="98"/>
      <c r="I6" s="98"/>
      <c r="J6" s="98"/>
    </row>
    <row r="7" spans="1:10" x14ac:dyDescent="0.3">
      <c r="A7" s="24"/>
      <c r="B7" s="24"/>
      <c r="C7" s="24"/>
      <c r="D7" s="24"/>
      <c r="E7" s="24"/>
      <c r="F7" s="24"/>
      <c r="G7" s="24"/>
      <c r="H7" s="24"/>
      <c r="I7" s="24"/>
      <c r="J7" s="24"/>
    </row>
    <row r="8" spans="1:10" x14ac:dyDescent="0.3">
      <c r="A8" s="99" t="s">
        <v>186</v>
      </c>
      <c r="B8" s="99"/>
      <c r="C8" s="99"/>
      <c r="D8" s="99"/>
      <c r="E8" s="99"/>
      <c r="F8" s="99"/>
      <c r="G8" s="99"/>
      <c r="H8" s="99"/>
      <c r="I8" s="99"/>
      <c r="J8" s="99"/>
    </row>
    <row r="9" spans="1:10" ht="15" thickBot="1" x14ac:dyDescent="0.35">
      <c r="A9" s="49"/>
      <c r="B9" s="49"/>
      <c r="C9" s="49"/>
      <c r="D9" s="49"/>
      <c r="E9" s="49"/>
      <c r="F9" s="49"/>
      <c r="G9" s="49"/>
      <c r="H9" s="49"/>
      <c r="I9" s="49"/>
      <c r="J9" s="49"/>
    </row>
    <row r="10" spans="1:10" ht="33" customHeight="1" x14ac:dyDescent="0.3">
      <c r="A10" s="100" t="s">
        <v>171</v>
      </c>
      <c r="B10" s="101"/>
      <c r="C10" s="101"/>
      <c r="D10" s="101"/>
      <c r="E10" s="101"/>
      <c r="F10" s="101"/>
      <c r="G10" s="101"/>
      <c r="H10" s="101"/>
      <c r="I10" s="101"/>
      <c r="J10" s="102"/>
    </row>
    <row r="11" spans="1:10" x14ac:dyDescent="0.3">
      <c r="A11" s="50" t="s">
        <v>172</v>
      </c>
      <c r="B11" s="57" t="s">
        <v>173</v>
      </c>
      <c r="C11" s="57"/>
      <c r="D11" s="58"/>
      <c r="E11" s="59"/>
      <c r="F11" s="60" t="s">
        <v>174</v>
      </c>
      <c r="G11" s="103">
        <v>42887</v>
      </c>
      <c r="H11" s="103"/>
      <c r="I11" s="103"/>
      <c r="J11" s="61"/>
    </row>
    <row r="12" spans="1:10" x14ac:dyDescent="0.3">
      <c r="A12" s="50" t="s">
        <v>175</v>
      </c>
      <c r="B12" s="57" t="s">
        <v>176</v>
      </c>
      <c r="C12" s="34"/>
      <c r="D12" s="34"/>
      <c r="E12" s="57"/>
      <c r="F12" s="62" t="s">
        <v>177</v>
      </c>
      <c r="G12" s="58" t="s">
        <v>176</v>
      </c>
      <c r="H12" s="58"/>
      <c r="I12" s="63"/>
      <c r="J12" s="64"/>
    </row>
    <row r="13" spans="1:10" x14ac:dyDescent="0.3">
      <c r="A13" s="50" t="s">
        <v>178</v>
      </c>
      <c r="B13" s="57" t="s">
        <v>176</v>
      </c>
      <c r="C13" s="34"/>
      <c r="D13" s="34"/>
      <c r="E13" s="57"/>
      <c r="F13" s="62" t="s">
        <v>179</v>
      </c>
      <c r="G13" s="58" t="s">
        <v>180</v>
      </c>
      <c r="H13" s="58"/>
      <c r="I13" s="63"/>
      <c r="J13" s="64"/>
    </row>
    <row r="14" spans="1:10" ht="15" thickBot="1" x14ac:dyDescent="0.35">
      <c r="A14" s="51" t="s">
        <v>181</v>
      </c>
      <c r="B14" s="52" t="s">
        <v>182</v>
      </c>
      <c r="C14" s="38"/>
      <c r="D14" s="38"/>
      <c r="E14" s="52"/>
      <c r="F14" s="53" t="s">
        <v>183</v>
      </c>
      <c r="G14" s="54" t="s">
        <v>184</v>
      </c>
      <c r="H14" s="54"/>
      <c r="I14" s="55"/>
      <c r="J14" s="65"/>
    </row>
    <row r="15" spans="1:10" x14ac:dyDescent="0.3">
      <c r="A15" s="105" t="s">
        <v>134</v>
      </c>
      <c r="B15" s="106"/>
      <c r="C15" s="19" t="s">
        <v>135</v>
      </c>
      <c r="D15" s="19" t="s">
        <v>136</v>
      </c>
      <c r="E15" s="19" t="s">
        <v>137</v>
      </c>
      <c r="F15" s="19" t="s">
        <v>138</v>
      </c>
      <c r="G15" s="19" t="s">
        <v>139</v>
      </c>
      <c r="H15" s="46" t="s">
        <v>140</v>
      </c>
      <c r="I15" s="19" t="s">
        <v>141</v>
      </c>
      <c r="J15" s="19" t="s">
        <v>142</v>
      </c>
    </row>
    <row r="16" spans="1:10" x14ac:dyDescent="0.3">
      <c r="A16" s="107"/>
      <c r="B16" s="108"/>
      <c r="C16" s="66" t="s">
        <v>143</v>
      </c>
      <c r="D16" s="67"/>
      <c r="E16" s="67"/>
      <c r="F16" s="67"/>
      <c r="G16" s="67"/>
      <c r="H16" s="68"/>
      <c r="I16" s="67"/>
      <c r="J16" s="69"/>
    </row>
    <row r="17" spans="1:10" x14ac:dyDescent="0.3">
      <c r="A17" s="94"/>
      <c r="B17" s="95"/>
      <c r="C17" s="70" t="s">
        <v>21</v>
      </c>
      <c r="D17" s="71"/>
      <c r="E17" s="71"/>
      <c r="F17" s="71"/>
      <c r="G17" s="71"/>
      <c r="H17" s="72"/>
      <c r="I17" s="71"/>
      <c r="J17" s="73"/>
    </row>
    <row r="18" spans="1:10" x14ac:dyDescent="0.3">
      <c r="A18" s="94"/>
      <c r="B18" s="95"/>
      <c r="C18" s="74" t="s">
        <v>0</v>
      </c>
      <c r="D18" s="71"/>
      <c r="E18" s="71"/>
      <c r="F18" s="71"/>
      <c r="G18" s="71"/>
      <c r="H18" s="72"/>
      <c r="I18" s="75">
        <f>+H19+H67+H75</f>
        <v>428.55599999999998</v>
      </c>
      <c r="J18" s="76" t="s">
        <v>22</v>
      </c>
    </row>
    <row r="19" spans="1:10" x14ac:dyDescent="0.3">
      <c r="A19" s="94"/>
      <c r="B19" s="95"/>
      <c r="C19" s="77" t="s">
        <v>144</v>
      </c>
      <c r="D19" s="71"/>
      <c r="E19" s="71"/>
      <c r="F19" s="71"/>
      <c r="G19" s="71"/>
      <c r="H19" s="78">
        <f>+SUM(H20:H66)</f>
        <v>288.28199999999998</v>
      </c>
      <c r="I19" s="71"/>
      <c r="J19" s="79" t="s">
        <v>22</v>
      </c>
    </row>
    <row r="20" spans="1:10" x14ac:dyDescent="0.3">
      <c r="A20" s="94"/>
      <c r="B20" s="95"/>
      <c r="C20" s="80" t="s">
        <v>84</v>
      </c>
      <c r="D20" s="71"/>
      <c r="E20" s="78">
        <v>23.41</v>
      </c>
      <c r="F20" s="81">
        <v>0.6</v>
      </c>
      <c r="G20" s="71"/>
      <c r="H20" s="78">
        <f>E20*F20</f>
        <v>14.045999999999999</v>
      </c>
      <c r="I20" s="71"/>
      <c r="J20" s="79" t="s">
        <v>22</v>
      </c>
    </row>
    <row r="21" spans="1:10" x14ac:dyDescent="0.3">
      <c r="A21" s="94"/>
      <c r="B21" s="95"/>
      <c r="C21" s="80" t="s">
        <v>73</v>
      </c>
      <c r="D21" s="71"/>
      <c r="E21" s="78">
        <v>8.19</v>
      </c>
      <c r="F21" s="81">
        <v>0.6</v>
      </c>
      <c r="G21" s="71"/>
      <c r="H21" s="78">
        <f t="shared" ref="H21:H66" si="0">E21*F21</f>
        <v>4.9139999999999997</v>
      </c>
      <c r="I21" s="71"/>
      <c r="J21" s="79" t="s">
        <v>22</v>
      </c>
    </row>
    <row r="22" spans="1:10" ht="15" customHeight="1" x14ac:dyDescent="0.3">
      <c r="A22" s="94"/>
      <c r="B22" s="95"/>
      <c r="C22" s="80" t="s">
        <v>74</v>
      </c>
      <c r="D22" s="71"/>
      <c r="E22" s="78">
        <v>8.6</v>
      </c>
      <c r="F22" s="81">
        <v>0.6</v>
      </c>
      <c r="G22" s="71"/>
      <c r="H22" s="78">
        <f t="shared" si="0"/>
        <v>5.1599999999999993</v>
      </c>
      <c r="I22" s="71"/>
      <c r="J22" s="79" t="s">
        <v>22</v>
      </c>
    </row>
    <row r="23" spans="1:10" x14ac:dyDescent="0.3">
      <c r="A23" s="94"/>
      <c r="B23" s="95"/>
      <c r="C23" s="80" t="s">
        <v>75</v>
      </c>
      <c r="D23" s="71"/>
      <c r="E23" s="78">
        <v>1.47</v>
      </c>
      <c r="F23" s="81">
        <v>0.6</v>
      </c>
      <c r="G23" s="71"/>
      <c r="H23" s="78">
        <f t="shared" si="0"/>
        <v>0.88200000000000001</v>
      </c>
      <c r="I23" s="71"/>
      <c r="J23" s="79" t="s">
        <v>22</v>
      </c>
    </row>
    <row r="24" spans="1:10" x14ac:dyDescent="0.3">
      <c r="A24" s="94"/>
      <c r="B24" s="95"/>
      <c r="C24" s="80" t="s">
        <v>76</v>
      </c>
      <c r="D24" s="71"/>
      <c r="E24" s="78">
        <v>3.17</v>
      </c>
      <c r="F24" s="81">
        <v>0.6</v>
      </c>
      <c r="G24" s="71"/>
      <c r="H24" s="78">
        <f t="shared" si="0"/>
        <v>1.9019999999999999</v>
      </c>
      <c r="I24" s="71"/>
      <c r="J24" s="79" t="s">
        <v>22</v>
      </c>
    </row>
    <row r="25" spans="1:10" x14ac:dyDescent="0.3">
      <c r="A25" s="94"/>
      <c r="B25" s="95"/>
      <c r="C25" s="80" t="s">
        <v>77</v>
      </c>
      <c r="D25" s="71"/>
      <c r="E25" s="78">
        <v>3.55</v>
      </c>
      <c r="F25" s="81">
        <v>0.6</v>
      </c>
      <c r="G25" s="71"/>
      <c r="H25" s="78">
        <f t="shared" si="0"/>
        <v>2.13</v>
      </c>
      <c r="I25" s="71"/>
      <c r="J25" s="79" t="s">
        <v>22</v>
      </c>
    </row>
    <row r="26" spans="1:10" x14ac:dyDescent="0.3">
      <c r="A26" s="94"/>
      <c r="B26" s="95"/>
      <c r="C26" s="80" t="s">
        <v>78</v>
      </c>
      <c r="D26" s="71"/>
      <c r="E26" s="78">
        <v>15.8</v>
      </c>
      <c r="F26" s="81">
        <v>0.6</v>
      </c>
      <c r="G26" s="71"/>
      <c r="H26" s="78">
        <f t="shared" si="0"/>
        <v>9.48</v>
      </c>
      <c r="I26" s="71"/>
      <c r="J26" s="79" t="s">
        <v>22</v>
      </c>
    </row>
    <row r="27" spans="1:10" x14ac:dyDescent="0.3">
      <c r="A27" s="94"/>
      <c r="B27" s="95"/>
      <c r="C27" s="80" t="s">
        <v>90</v>
      </c>
      <c r="D27" s="71"/>
      <c r="E27" s="78">
        <v>1.1100000000000001</v>
      </c>
      <c r="F27" s="81">
        <v>0.6</v>
      </c>
      <c r="G27" s="71"/>
      <c r="H27" s="78">
        <f t="shared" si="0"/>
        <v>0.66600000000000004</v>
      </c>
      <c r="I27" s="71"/>
      <c r="J27" s="79" t="s">
        <v>22</v>
      </c>
    </row>
    <row r="28" spans="1:10" x14ac:dyDescent="0.3">
      <c r="A28" s="94"/>
      <c r="B28" s="95"/>
      <c r="C28" s="80" t="s">
        <v>79</v>
      </c>
      <c r="D28" s="71"/>
      <c r="E28" s="78">
        <v>16.100000000000001</v>
      </c>
      <c r="F28" s="81">
        <v>0.6</v>
      </c>
      <c r="G28" s="71"/>
      <c r="H28" s="78">
        <f t="shared" si="0"/>
        <v>9.66</v>
      </c>
      <c r="I28" s="71"/>
      <c r="J28" s="79" t="s">
        <v>22</v>
      </c>
    </row>
    <row r="29" spans="1:10" x14ac:dyDescent="0.3">
      <c r="A29" s="94"/>
      <c r="B29" s="95"/>
      <c r="C29" s="80" t="s">
        <v>85</v>
      </c>
      <c r="D29" s="71"/>
      <c r="E29" s="78">
        <v>3.64</v>
      </c>
      <c r="F29" s="81">
        <v>0.6</v>
      </c>
      <c r="G29" s="71"/>
      <c r="H29" s="78">
        <f t="shared" si="0"/>
        <v>2.1840000000000002</v>
      </c>
      <c r="I29" s="71"/>
      <c r="J29" s="79" t="s">
        <v>22</v>
      </c>
    </row>
    <row r="30" spans="1:10" x14ac:dyDescent="0.3">
      <c r="A30" s="94"/>
      <c r="B30" s="95"/>
      <c r="C30" s="80" t="s">
        <v>86</v>
      </c>
      <c r="D30" s="71"/>
      <c r="E30" s="78">
        <v>4.7</v>
      </c>
      <c r="F30" s="81">
        <v>0.6</v>
      </c>
      <c r="G30" s="71"/>
      <c r="H30" s="78">
        <f t="shared" si="0"/>
        <v>2.82</v>
      </c>
      <c r="I30" s="71"/>
      <c r="J30" s="79" t="s">
        <v>22</v>
      </c>
    </row>
    <row r="31" spans="1:10" x14ac:dyDescent="0.3">
      <c r="A31" s="94"/>
      <c r="B31" s="95"/>
      <c r="C31" s="80" t="s">
        <v>87</v>
      </c>
      <c r="D31" s="71"/>
      <c r="E31" s="78">
        <v>2.81</v>
      </c>
      <c r="F31" s="81">
        <v>0.6</v>
      </c>
      <c r="G31" s="71"/>
      <c r="H31" s="78">
        <f t="shared" si="0"/>
        <v>1.6859999999999999</v>
      </c>
      <c r="I31" s="71"/>
      <c r="J31" s="79" t="s">
        <v>22</v>
      </c>
    </row>
    <row r="32" spans="1:10" x14ac:dyDescent="0.3">
      <c r="A32" s="94"/>
      <c r="B32" s="95"/>
      <c r="C32" s="80" t="s">
        <v>80</v>
      </c>
      <c r="D32" s="71"/>
      <c r="E32" s="78">
        <v>10.5</v>
      </c>
      <c r="F32" s="81">
        <v>0.6</v>
      </c>
      <c r="G32" s="71"/>
      <c r="H32" s="78">
        <f t="shared" si="0"/>
        <v>6.3</v>
      </c>
      <c r="I32" s="71"/>
      <c r="J32" s="79" t="s">
        <v>22</v>
      </c>
    </row>
    <row r="33" spans="1:10" x14ac:dyDescent="0.3">
      <c r="A33" s="94"/>
      <c r="B33" s="95"/>
      <c r="C33" s="80" t="s">
        <v>88</v>
      </c>
      <c r="D33" s="71"/>
      <c r="E33" s="78">
        <v>3.7</v>
      </c>
      <c r="F33" s="81">
        <v>0.6</v>
      </c>
      <c r="G33" s="71"/>
      <c r="H33" s="78">
        <f t="shared" si="0"/>
        <v>2.2200000000000002</v>
      </c>
      <c r="I33" s="71"/>
      <c r="J33" s="79" t="s">
        <v>22</v>
      </c>
    </row>
    <row r="34" spans="1:10" x14ac:dyDescent="0.3">
      <c r="A34" s="94"/>
      <c r="B34" s="95"/>
      <c r="C34" s="80" t="s">
        <v>89</v>
      </c>
      <c r="D34" s="71"/>
      <c r="E34" s="78">
        <v>6.28</v>
      </c>
      <c r="F34" s="81">
        <v>0.6</v>
      </c>
      <c r="G34" s="71"/>
      <c r="H34" s="78">
        <f t="shared" si="0"/>
        <v>3.7679999999999998</v>
      </c>
      <c r="I34" s="71"/>
      <c r="J34" s="79" t="s">
        <v>22</v>
      </c>
    </row>
    <row r="35" spans="1:10" x14ac:dyDescent="0.3">
      <c r="A35" s="94"/>
      <c r="B35" s="95"/>
      <c r="C35" s="80" t="s">
        <v>81</v>
      </c>
      <c r="D35" s="71"/>
      <c r="E35" s="78">
        <v>23.42</v>
      </c>
      <c r="F35" s="81">
        <v>0.6</v>
      </c>
      <c r="G35" s="71"/>
      <c r="H35" s="78">
        <f t="shared" si="0"/>
        <v>14.052000000000001</v>
      </c>
      <c r="I35" s="71"/>
      <c r="J35" s="79" t="s">
        <v>22</v>
      </c>
    </row>
    <row r="36" spans="1:10" x14ac:dyDescent="0.3">
      <c r="A36" s="94"/>
      <c r="B36" s="95"/>
      <c r="C36" s="80" t="s">
        <v>91</v>
      </c>
      <c r="D36" s="71"/>
      <c r="E36" s="78">
        <v>7.9</v>
      </c>
      <c r="F36" s="81">
        <v>0.6</v>
      </c>
      <c r="G36" s="71"/>
      <c r="H36" s="78">
        <f t="shared" si="0"/>
        <v>4.74</v>
      </c>
      <c r="I36" s="71"/>
      <c r="J36" s="79" t="s">
        <v>22</v>
      </c>
    </row>
    <row r="37" spans="1:10" x14ac:dyDescent="0.3">
      <c r="A37" s="94"/>
      <c r="B37" s="95"/>
      <c r="C37" s="80" t="s">
        <v>82</v>
      </c>
      <c r="D37" s="71"/>
      <c r="E37" s="78">
        <v>5.71</v>
      </c>
      <c r="F37" s="81">
        <v>0.6</v>
      </c>
      <c r="G37" s="71"/>
      <c r="H37" s="78">
        <f t="shared" si="0"/>
        <v>3.4259999999999997</v>
      </c>
      <c r="I37" s="71"/>
      <c r="J37" s="79" t="s">
        <v>22</v>
      </c>
    </row>
    <row r="38" spans="1:10" x14ac:dyDescent="0.3">
      <c r="A38" s="94"/>
      <c r="B38" s="95"/>
      <c r="C38" s="80" t="s">
        <v>83</v>
      </c>
      <c r="D38" s="71"/>
      <c r="E38" s="78">
        <v>11</v>
      </c>
      <c r="F38" s="81">
        <v>0.6</v>
      </c>
      <c r="G38" s="71"/>
      <c r="H38" s="78">
        <f t="shared" si="0"/>
        <v>6.6</v>
      </c>
      <c r="I38" s="71"/>
      <c r="J38" s="79" t="s">
        <v>22</v>
      </c>
    </row>
    <row r="39" spans="1:10" x14ac:dyDescent="0.3">
      <c r="A39" s="94"/>
      <c r="B39" s="95"/>
      <c r="C39" s="80" t="s">
        <v>92</v>
      </c>
      <c r="D39" s="71"/>
      <c r="E39" s="78">
        <v>3.13</v>
      </c>
      <c r="F39" s="81">
        <v>0.6</v>
      </c>
      <c r="G39" s="71"/>
      <c r="H39" s="78">
        <f t="shared" si="0"/>
        <v>1.8779999999999999</v>
      </c>
      <c r="I39" s="71"/>
      <c r="J39" s="79" t="s">
        <v>22</v>
      </c>
    </row>
    <row r="40" spans="1:10" x14ac:dyDescent="0.3">
      <c r="A40" s="94"/>
      <c r="B40" s="95"/>
      <c r="C40" s="80" t="s">
        <v>93</v>
      </c>
      <c r="D40" s="71"/>
      <c r="E40" s="78">
        <v>15.74</v>
      </c>
      <c r="F40" s="81">
        <v>0.6</v>
      </c>
      <c r="G40" s="71"/>
      <c r="H40" s="78">
        <f t="shared" si="0"/>
        <v>9.4439999999999991</v>
      </c>
      <c r="I40" s="71"/>
      <c r="J40" s="79" t="s">
        <v>22</v>
      </c>
    </row>
    <row r="41" spans="1:10" x14ac:dyDescent="0.3">
      <c r="A41" s="94"/>
      <c r="B41" s="95"/>
      <c r="C41" s="80" t="s">
        <v>94</v>
      </c>
      <c r="D41" s="71"/>
      <c r="E41" s="78">
        <v>5.9</v>
      </c>
      <c r="F41" s="81">
        <v>0.6</v>
      </c>
      <c r="G41" s="71"/>
      <c r="H41" s="78">
        <f t="shared" si="0"/>
        <v>3.54</v>
      </c>
      <c r="I41" s="71"/>
      <c r="J41" s="79" t="s">
        <v>22</v>
      </c>
    </row>
    <row r="42" spans="1:10" x14ac:dyDescent="0.3">
      <c r="A42" s="94"/>
      <c r="B42" s="95"/>
      <c r="C42" s="80" t="s">
        <v>95</v>
      </c>
      <c r="D42" s="71"/>
      <c r="E42" s="78">
        <v>7.8</v>
      </c>
      <c r="F42" s="81">
        <v>0.6</v>
      </c>
      <c r="G42" s="71"/>
      <c r="H42" s="78">
        <f t="shared" si="0"/>
        <v>4.68</v>
      </c>
      <c r="I42" s="71"/>
      <c r="J42" s="79" t="s">
        <v>22</v>
      </c>
    </row>
    <row r="43" spans="1:10" x14ac:dyDescent="0.3">
      <c r="A43" s="94"/>
      <c r="B43" s="95"/>
      <c r="C43" s="80" t="s">
        <v>96</v>
      </c>
      <c r="D43" s="71"/>
      <c r="E43" s="78">
        <v>6.05</v>
      </c>
      <c r="F43" s="81">
        <v>0.6</v>
      </c>
      <c r="G43" s="71"/>
      <c r="H43" s="78">
        <f t="shared" si="0"/>
        <v>3.63</v>
      </c>
      <c r="I43" s="71"/>
      <c r="J43" s="79" t="s">
        <v>22</v>
      </c>
    </row>
    <row r="44" spans="1:10" x14ac:dyDescent="0.3">
      <c r="A44" s="94"/>
      <c r="B44" s="95"/>
      <c r="C44" s="80" t="s">
        <v>97</v>
      </c>
      <c r="D44" s="71"/>
      <c r="E44" s="78">
        <v>22.4</v>
      </c>
      <c r="F44" s="81">
        <v>0.6</v>
      </c>
      <c r="G44" s="71"/>
      <c r="H44" s="78">
        <f t="shared" si="0"/>
        <v>13.44</v>
      </c>
      <c r="I44" s="71"/>
      <c r="J44" s="79" t="s">
        <v>22</v>
      </c>
    </row>
    <row r="45" spans="1:10" x14ac:dyDescent="0.3">
      <c r="A45" s="94"/>
      <c r="B45" s="95"/>
      <c r="C45" s="80" t="s">
        <v>98</v>
      </c>
      <c r="D45" s="71"/>
      <c r="E45" s="78">
        <v>14.9</v>
      </c>
      <c r="F45" s="81">
        <v>0.6</v>
      </c>
      <c r="G45" s="71"/>
      <c r="H45" s="78">
        <f t="shared" si="0"/>
        <v>8.94</v>
      </c>
      <c r="I45" s="71"/>
      <c r="J45" s="79" t="s">
        <v>22</v>
      </c>
    </row>
    <row r="46" spans="1:10" x14ac:dyDescent="0.3">
      <c r="A46" s="94"/>
      <c r="B46" s="95"/>
      <c r="C46" s="80" t="s">
        <v>99</v>
      </c>
      <c r="D46" s="71"/>
      <c r="E46" s="78">
        <v>7.71</v>
      </c>
      <c r="F46" s="81">
        <v>0.6</v>
      </c>
      <c r="G46" s="71"/>
      <c r="H46" s="78">
        <f t="shared" si="0"/>
        <v>4.6259999999999994</v>
      </c>
      <c r="I46" s="71"/>
      <c r="J46" s="79" t="s">
        <v>22</v>
      </c>
    </row>
    <row r="47" spans="1:10" x14ac:dyDescent="0.3">
      <c r="A47" s="94"/>
      <c r="B47" s="95"/>
      <c r="C47" s="80" t="s">
        <v>100</v>
      </c>
      <c r="D47" s="71"/>
      <c r="E47" s="78">
        <v>16.25</v>
      </c>
      <c r="F47" s="81">
        <v>0.6</v>
      </c>
      <c r="G47" s="71"/>
      <c r="H47" s="78">
        <f t="shared" si="0"/>
        <v>9.75</v>
      </c>
      <c r="I47" s="71"/>
      <c r="J47" s="79" t="s">
        <v>22</v>
      </c>
    </row>
    <row r="48" spans="1:10" x14ac:dyDescent="0.3">
      <c r="A48" s="94"/>
      <c r="B48" s="95"/>
      <c r="C48" s="80" t="s">
        <v>101</v>
      </c>
      <c r="D48" s="71"/>
      <c r="E48" s="78">
        <v>13.35</v>
      </c>
      <c r="F48" s="81">
        <v>0.6</v>
      </c>
      <c r="G48" s="71"/>
      <c r="H48" s="78">
        <f t="shared" si="0"/>
        <v>8.01</v>
      </c>
      <c r="I48" s="71"/>
      <c r="J48" s="79" t="s">
        <v>22</v>
      </c>
    </row>
    <row r="49" spans="1:10" x14ac:dyDescent="0.3">
      <c r="A49" s="94"/>
      <c r="B49" s="95"/>
      <c r="C49" s="80" t="s">
        <v>102</v>
      </c>
      <c r="D49" s="71"/>
      <c r="E49" s="78">
        <v>7.2</v>
      </c>
      <c r="F49" s="81">
        <v>0.6</v>
      </c>
      <c r="G49" s="71"/>
      <c r="H49" s="78">
        <f t="shared" si="0"/>
        <v>4.32</v>
      </c>
      <c r="I49" s="71"/>
      <c r="J49" s="79" t="s">
        <v>22</v>
      </c>
    </row>
    <row r="50" spans="1:10" x14ac:dyDescent="0.3">
      <c r="A50" s="94"/>
      <c r="B50" s="95"/>
      <c r="C50" s="80" t="s">
        <v>103</v>
      </c>
      <c r="D50" s="71"/>
      <c r="E50" s="78">
        <v>4</v>
      </c>
      <c r="F50" s="81">
        <v>0.6</v>
      </c>
      <c r="G50" s="71"/>
      <c r="H50" s="78">
        <f t="shared" si="0"/>
        <v>2.4</v>
      </c>
      <c r="I50" s="71"/>
      <c r="J50" s="79" t="s">
        <v>22</v>
      </c>
    </row>
    <row r="51" spans="1:10" x14ac:dyDescent="0.3">
      <c r="A51" s="94"/>
      <c r="B51" s="95"/>
      <c r="C51" s="80" t="s">
        <v>104</v>
      </c>
      <c r="D51" s="71"/>
      <c r="E51" s="78">
        <v>9.6999999999999993</v>
      </c>
      <c r="F51" s="81">
        <v>0.6</v>
      </c>
      <c r="G51" s="71"/>
      <c r="H51" s="78">
        <f t="shared" si="0"/>
        <v>5.8199999999999994</v>
      </c>
      <c r="I51" s="71"/>
      <c r="J51" s="79" t="s">
        <v>22</v>
      </c>
    </row>
    <row r="52" spans="1:10" x14ac:dyDescent="0.3">
      <c r="A52" s="94"/>
      <c r="B52" s="95"/>
      <c r="C52" s="80" t="s">
        <v>105</v>
      </c>
      <c r="D52" s="71"/>
      <c r="E52" s="78">
        <v>16.7</v>
      </c>
      <c r="F52" s="81">
        <v>0.6</v>
      </c>
      <c r="G52" s="71"/>
      <c r="H52" s="78">
        <f t="shared" si="0"/>
        <v>10.02</v>
      </c>
      <c r="I52" s="71"/>
      <c r="J52" s="79" t="s">
        <v>22</v>
      </c>
    </row>
    <row r="53" spans="1:10" x14ac:dyDescent="0.3">
      <c r="A53" s="94"/>
      <c r="B53" s="95"/>
      <c r="C53" s="80" t="s">
        <v>106</v>
      </c>
      <c r="D53" s="71"/>
      <c r="E53" s="78">
        <v>16.16</v>
      </c>
      <c r="F53" s="81">
        <v>0.6</v>
      </c>
      <c r="G53" s="71"/>
      <c r="H53" s="78">
        <f t="shared" si="0"/>
        <v>9.6959999999999997</v>
      </c>
      <c r="I53" s="71"/>
      <c r="J53" s="79" t="s">
        <v>22</v>
      </c>
    </row>
    <row r="54" spans="1:10" x14ac:dyDescent="0.3">
      <c r="A54" s="94"/>
      <c r="B54" s="95"/>
      <c r="C54" s="80" t="s">
        <v>107</v>
      </c>
      <c r="D54" s="71"/>
      <c r="E54" s="78">
        <v>4.8099999999999996</v>
      </c>
      <c r="F54" s="81">
        <v>0.6</v>
      </c>
      <c r="G54" s="71"/>
      <c r="H54" s="78">
        <f t="shared" si="0"/>
        <v>2.8859999999999997</v>
      </c>
      <c r="I54" s="71"/>
      <c r="J54" s="79" t="s">
        <v>22</v>
      </c>
    </row>
    <row r="55" spans="1:10" x14ac:dyDescent="0.3">
      <c r="A55" s="94"/>
      <c r="B55" s="95"/>
      <c r="C55" s="80" t="s">
        <v>108</v>
      </c>
      <c r="D55" s="71"/>
      <c r="E55" s="78">
        <v>4.17</v>
      </c>
      <c r="F55" s="81">
        <v>0.6</v>
      </c>
      <c r="G55" s="71"/>
      <c r="H55" s="78">
        <f t="shared" si="0"/>
        <v>2.5019999999999998</v>
      </c>
      <c r="I55" s="71"/>
      <c r="J55" s="79" t="s">
        <v>22</v>
      </c>
    </row>
    <row r="56" spans="1:10" x14ac:dyDescent="0.3">
      <c r="A56" s="94"/>
      <c r="B56" s="95"/>
      <c r="C56" s="80" t="s">
        <v>109</v>
      </c>
      <c r="D56" s="71"/>
      <c r="E56" s="78">
        <v>15.5</v>
      </c>
      <c r="F56" s="81">
        <v>0.6</v>
      </c>
      <c r="G56" s="71"/>
      <c r="H56" s="78">
        <f t="shared" si="0"/>
        <v>9.2999999999999989</v>
      </c>
      <c r="I56" s="71"/>
      <c r="J56" s="79" t="s">
        <v>22</v>
      </c>
    </row>
    <row r="57" spans="1:10" x14ac:dyDescent="0.3">
      <c r="A57" s="94"/>
      <c r="B57" s="95"/>
      <c r="C57" s="80" t="s">
        <v>110</v>
      </c>
      <c r="D57" s="71"/>
      <c r="E57" s="78">
        <v>25</v>
      </c>
      <c r="F57" s="81">
        <v>0.6</v>
      </c>
      <c r="G57" s="71"/>
      <c r="H57" s="78">
        <f t="shared" si="0"/>
        <v>15</v>
      </c>
      <c r="I57" s="71"/>
      <c r="J57" s="79" t="s">
        <v>22</v>
      </c>
    </row>
    <row r="58" spans="1:10" x14ac:dyDescent="0.3">
      <c r="A58" s="94"/>
      <c r="B58" s="95"/>
      <c r="C58" s="80" t="s">
        <v>111</v>
      </c>
      <c r="D58" s="71"/>
      <c r="E58" s="78">
        <v>9.1</v>
      </c>
      <c r="F58" s="81">
        <v>0.6</v>
      </c>
      <c r="G58" s="71"/>
      <c r="H58" s="78">
        <f t="shared" si="0"/>
        <v>5.46</v>
      </c>
      <c r="I58" s="71"/>
      <c r="J58" s="79" t="s">
        <v>22</v>
      </c>
    </row>
    <row r="59" spans="1:10" x14ac:dyDescent="0.3">
      <c r="A59" s="94"/>
      <c r="B59" s="95"/>
      <c r="C59" s="80" t="s">
        <v>112</v>
      </c>
      <c r="D59" s="71"/>
      <c r="E59" s="78">
        <v>21.28</v>
      </c>
      <c r="F59" s="81">
        <v>0.6</v>
      </c>
      <c r="G59" s="71"/>
      <c r="H59" s="78">
        <f t="shared" si="0"/>
        <v>12.768000000000001</v>
      </c>
      <c r="I59" s="71"/>
      <c r="J59" s="79" t="s">
        <v>22</v>
      </c>
    </row>
    <row r="60" spans="1:10" x14ac:dyDescent="0.3">
      <c r="A60" s="94"/>
      <c r="B60" s="95"/>
      <c r="C60" s="80" t="s">
        <v>133</v>
      </c>
      <c r="D60" s="71"/>
      <c r="E60" s="78">
        <v>23.08</v>
      </c>
      <c r="F60" s="81">
        <v>0.6</v>
      </c>
      <c r="G60" s="71"/>
      <c r="H60" s="78">
        <f t="shared" si="0"/>
        <v>13.847999999999999</v>
      </c>
      <c r="I60" s="71"/>
      <c r="J60" s="79" t="s">
        <v>22</v>
      </c>
    </row>
    <row r="61" spans="1:10" x14ac:dyDescent="0.3">
      <c r="A61" s="94"/>
      <c r="B61" s="95"/>
      <c r="C61" s="80" t="s">
        <v>113</v>
      </c>
      <c r="D61" s="71"/>
      <c r="E61" s="78">
        <v>11.78</v>
      </c>
      <c r="F61" s="81">
        <v>0.6</v>
      </c>
      <c r="G61" s="71"/>
      <c r="H61" s="78">
        <f t="shared" si="0"/>
        <v>7.0679999999999996</v>
      </c>
      <c r="I61" s="71"/>
      <c r="J61" s="79" t="s">
        <v>22</v>
      </c>
    </row>
    <row r="62" spans="1:10" x14ac:dyDescent="0.3">
      <c r="A62" s="94"/>
      <c r="B62" s="95"/>
      <c r="C62" s="80" t="s">
        <v>114</v>
      </c>
      <c r="D62" s="71"/>
      <c r="E62" s="78">
        <v>6.37</v>
      </c>
      <c r="F62" s="81">
        <v>0.6</v>
      </c>
      <c r="G62" s="71"/>
      <c r="H62" s="78">
        <f t="shared" si="0"/>
        <v>3.8220000000000001</v>
      </c>
      <c r="I62" s="71"/>
      <c r="J62" s="79" t="s">
        <v>22</v>
      </c>
    </row>
    <row r="63" spans="1:10" x14ac:dyDescent="0.3">
      <c r="A63" s="94"/>
      <c r="B63" s="95"/>
      <c r="C63" s="80" t="s">
        <v>115</v>
      </c>
      <c r="D63" s="71"/>
      <c r="E63" s="78">
        <v>7.3</v>
      </c>
      <c r="F63" s="81">
        <v>0.6</v>
      </c>
      <c r="G63" s="71"/>
      <c r="H63" s="78">
        <f t="shared" si="0"/>
        <v>4.38</v>
      </c>
      <c r="I63" s="71"/>
      <c r="J63" s="79" t="s">
        <v>22</v>
      </c>
    </row>
    <row r="64" spans="1:10" x14ac:dyDescent="0.3">
      <c r="A64" s="94"/>
      <c r="B64" s="95"/>
      <c r="C64" s="80" t="s">
        <v>116</v>
      </c>
      <c r="D64" s="71"/>
      <c r="E64" s="78">
        <v>6.32</v>
      </c>
      <c r="F64" s="81">
        <v>0.6</v>
      </c>
      <c r="G64" s="71"/>
      <c r="H64" s="78">
        <f t="shared" si="0"/>
        <v>3.7919999999999998</v>
      </c>
      <c r="I64" s="71"/>
      <c r="J64" s="79" t="s">
        <v>22</v>
      </c>
    </row>
    <row r="65" spans="1:10" x14ac:dyDescent="0.3">
      <c r="A65" s="94"/>
      <c r="B65" s="95"/>
      <c r="C65" s="80" t="s">
        <v>117</v>
      </c>
      <c r="D65" s="71"/>
      <c r="E65" s="78">
        <v>15.6</v>
      </c>
      <c r="F65" s="81">
        <v>0.6</v>
      </c>
      <c r="G65" s="71"/>
      <c r="H65" s="78">
        <f t="shared" si="0"/>
        <v>9.36</v>
      </c>
      <c r="I65" s="71"/>
      <c r="J65" s="79" t="s">
        <v>22</v>
      </c>
    </row>
    <row r="66" spans="1:10" x14ac:dyDescent="0.3">
      <c r="A66" s="94"/>
      <c r="B66" s="95"/>
      <c r="C66" s="80" t="s">
        <v>118</v>
      </c>
      <c r="D66" s="71"/>
      <c r="E66" s="78">
        <v>2.11</v>
      </c>
      <c r="F66" s="81">
        <v>0.6</v>
      </c>
      <c r="G66" s="71"/>
      <c r="H66" s="78">
        <f t="shared" si="0"/>
        <v>1.2659999999999998</v>
      </c>
      <c r="I66" s="71"/>
      <c r="J66" s="79" t="s">
        <v>22</v>
      </c>
    </row>
    <row r="67" spans="1:10" x14ac:dyDescent="0.3">
      <c r="A67" s="94"/>
      <c r="B67" s="95"/>
      <c r="C67" s="77" t="s">
        <v>53</v>
      </c>
      <c r="D67" s="71"/>
      <c r="E67" s="78"/>
      <c r="F67" s="81"/>
      <c r="G67" s="71"/>
      <c r="H67" s="78">
        <f>+SUM(H68:H74)</f>
        <v>63.257999999999996</v>
      </c>
      <c r="I67" s="71"/>
      <c r="J67" s="79" t="s">
        <v>22</v>
      </c>
    </row>
    <row r="68" spans="1:10" x14ac:dyDescent="0.3">
      <c r="A68" s="94"/>
      <c r="B68" s="95"/>
      <c r="C68" s="80" t="s">
        <v>120</v>
      </c>
      <c r="D68" s="71"/>
      <c r="E68" s="78">
        <v>2.5099999999999998</v>
      </c>
      <c r="F68" s="81">
        <v>0.6</v>
      </c>
      <c r="G68" s="71"/>
      <c r="H68" s="78">
        <f>+E68*F68</f>
        <v>1.5059999999999998</v>
      </c>
      <c r="I68" s="71"/>
      <c r="J68" s="79" t="s">
        <v>22</v>
      </c>
    </row>
    <row r="69" spans="1:10" x14ac:dyDescent="0.3">
      <c r="A69" s="94"/>
      <c r="B69" s="95"/>
      <c r="C69" s="80" t="s">
        <v>122</v>
      </c>
      <c r="D69" s="71"/>
      <c r="E69" s="78">
        <v>3.69</v>
      </c>
      <c r="F69" s="81">
        <v>0.6</v>
      </c>
      <c r="G69" s="71"/>
      <c r="H69" s="78">
        <f t="shared" ref="H69:H74" si="1">+E69*F69</f>
        <v>2.214</v>
      </c>
      <c r="I69" s="71"/>
      <c r="J69" s="79" t="s">
        <v>22</v>
      </c>
    </row>
    <row r="70" spans="1:10" x14ac:dyDescent="0.3">
      <c r="A70" s="94"/>
      <c r="B70" s="95"/>
      <c r="C70" s="80" t="s">
        <v>121</v>
      </c>
      <c r="D70" s="71"/>
      <c r="E70" s="78">
        <v>20</v>
      </c>
      <c r="F70" s="81">
        <v>0.6</v>
      </c>
      <c r="G70" s="71"/>
      <c r="H70" s="78">
        <f t="shared" si="1"/>
        <v>12</v>
      </c>
      <c r="I70" s="71"/>
      <c r="J70" s="79" t="s">
        <v>22</v>
      </c>
    </row>
    <row r="71" spans="1:10" x14ac:dyDescent="0.3">
      <c r="A71" s="94"/>
      <c r="B71" s="95"/>
      <c r="C71" s="80" t="s">
        <v>123</v>
      </c>
      <c r="D71" s="71"/>
      <c r="E71" s="78">
        <v>21.58</v>
      </c>
      <c r="F71" s="81">
        <v>0.6</v>
      </c>
      <c r="G71" s="71"/>
      <c r="H71" s="78">
        <f t="shared" si="1"/>
        <v>12.947999999999999</v>
      </c>
      <c r="I71" s="71"/>
      <c r="J71" s="79" t="s">
        <v>22</v>
      </c>
    </row>
    <row r="72" spans="1:10" x14ac:dyDescent="0.3">
      <c r="A72" s="94"/>
      <c r="B72" s="95"/>
      <c r="C72" s="80" t="s">
        <v>124</v>
      </c>
      <c r="D72" s="71"/>
      <c r="E72" s="78">
        <v>14.9</v>
      </c>
      <c r="F72" s="81">
        <v>0.6</v>
      </c>
      <c r="G72" s="71"/>
      <c r="H72" s="78">
        <f t="shared" si="1"/>
        <v>8.94</v>
      </c>
      <c r="I72" s="71"/>
      <c r="J72" s="79" t="s">
        <v>22</v>
      </c>
    </row>
    <row r="73" spans="1:10" x14ac:dyDescent="0.3">
      <c r="A73" s="94"/>
      <c r="B73" s="95"/>
      <c r="C73" s="80" t="s">
        <v>125</v>
      </c>
      <c r="D73" s="71"/>
      <c r="E73" s="78">
        <v>14.25</v>
      </c>
      <c r="F73" s="81">
        <v>0.6</v>
      </c>
      <c r="G73" s="71"/>
      <c r="H73" s="78">
        <f t="shared" si="1"/>
        <v>8.5499999999999989</v>
      </c>
      <c r="I73" s="71"/>
      <c r="J73" s="79" t="s">
        <v>22</v>
      </c>
    </row>
    <row r="74" spans="1:10" x14ac:dyDescent="0.3">
      <c r="A74" s="94"/>
      <c r="B74" s="95"/>
      <c r="C74" s="80" t="s">
        <v>126</v>
      </c>
      <c r="D74" s="71"/>
      <c r="E74" s="78">
        <v>28.5</v>
      </c>
      <c r="F74" s="81">
        <v>0.6</v>
      </c>
      <c r="G74" s="71"/>
      <c r="H74" s="78">
        <f t="shared" si="1"/>
        <v>17.099999999999998</v>
      </c>
      <c r="I74" s="71"/>
      <c r="J74" s="79" t="s">
        <v>22</v>
      </c>
    </row>
    <row r="75" spans="1:10" x14ac:dyDescent="0.3">
      <c r="A75" s="94"/>
      <c r="B75" s="95"/>
      <c r="C75" s="77" t="s">
        <v>119</v>
      </c>
      <c r="D75" s="71"/>
      <c r="E75" s="78"/>
      <c r="F75" s="81"/>
      <c r="G75" s="71"/>
      <c r="H75" s="78">
        <f>+SUM(H76:H81)</f>
        <v>77.01600000000002</v>
      </c>
      <c r="I75" s="71"/>
      <c r="J75" s="79" t="s">
        <v>22</v>
      </c>
    </row>
    <row r="76" spans="1:10" x14ac:dyDescent="0.3">
      <c r="A76" s="94"/>
      <c r="B76" s="95"/>
      <c r="C76" s="80" t="s">
        <v>127</v>
      </c>
      <c r="D76" s="71"/>
      <c r="E76" s="78">
        <v>17.23</v>
      </c>
      <c r="F76" s="81">
        <v>0.6</v>
      </c>
      <c r="G76" s="71"/>
      <c r="H76" s="78">
        <f>+E76*F76</f>
        <v>10.337999999999999</v>
      </c>
      <c r="I76" s="71"/>
      <c r="J76" s="79" t="s">
        <v>22</v>
      </c>
    </row>
    <row r="77" spans="1:10" x14ac:dyDescent="0.3">
      <c r="A77" s="94"/>
      <c r="B77" s="95"/>
      <c r="C77" s="80" t="s">
        <v>128</v>
      </c>
      <c r="D77" s="71"/>
      <c r="E77" s="78">
        <v>54.2</v>
      </c>
      <c r="F77" s="81">
        <v>0.6</v>
      </c>
      <c r="G77" s="71"/>
      <c r="H77" s="78">
        <f t="shared" ref="H77:H81" si="2">+E77*F77</f>
        <v>32.520000000000003</v>
      </c>
      <c r="I77" s="71"/>
      <c r="J77" s="79" t="s">
        <v>22</v>
      </c>
    </row>
    <row r="78" spans="1:10" x14ac:dyDescent="0.3">
      <c r="A78" s="94"/>
      <c r="B78" s="95"/>
      <c r="C78" s="80" t="s">
        <v>129</v>
      </c>
      <c r="D78" s="71"/>
      <c r="E78" s="78">
        <v>21.85</v>
      </c>
      <c r="F78" s="81">
        <v>0.6</v>
      </c>
      <c r="G78" s="71"/>
      <c r="H78" s="78">
        <f t="shared" si="2"/>
        <v>13.110000000000001</v>
      </c>
      <c r="I78" s="71"/>
      <c r="J78" s="79" t="s">
        <v>22</v>
      </c>
    </row>
    <row r="79" spans="1:10" x14ac:dyDescent="0.3">
      <c r="A79" s="94"/>
      <c r="B79" s="95"/>
      <c r="C79" s="80" t="s">
        <v>130</v>
      </c>
      <c r="D79" s="71"/>
      <c r="E79" s="78">
        <v>24.67</v>
      </c>
      <c r="F79" s="81">
        <v>0.6</v>
      </c>
      <c r="G79" s="71"/>
      <c r="H79" s="78">
        <f t="shared" si="2"/>
        <v>14.802</v>
      </c>
      <c r="I79" s="71"/>
      <c r="J79" s="79" t="s">
        <v>22</v>
      </c>
    </row>
    <row r="80" spans="1:10" x14ac:dyDescent="0.3">
      <c r="A80" s="94"/>
      <c r="B80" s="95"/>
      <c r="C80" s="80" t="s">
        <v>131</v>
      </c>
      <c r="D80" s="71"/>
      <c r="E80" s="78">
        <v>8.9</v>
      </c>
      <c r="F80" s="81">
        <v>0.6</v>
      </c>
      <c r="G80" s="71"/>
      <c r="H80" s="78">
        <f t="shared" si="2"/>
        <v>5.34</v>
      </c>
      <c r="I80" s="71"/>
      <c r="J80" s="79" t="s">
        <v>22</v>
      </c>
    </row>
    <row r="81" spans="1:10" x14ac:dyDescent="0.3">
      <c r="A81" s="94"/>
      <c r="B81" s="95"/>
      <c r="C81" s="80" t="s">
        <v>132</v>
      </c>
      <c r="D81" s="71"/>
      <c r="E81" s="78">
        <v>1.51</v>
      </c>
      <c r="F81" s="81">
        <v>0.6</v>
      </c>
      <c r="G81" s="71"/>
      <c r="H81" s="78">
        <f t="shared" si="2"/>
        <v>0.90599999999999992</v>
      </c>
      <c r="I81" s="71"/>
      <c r="J81" s="79" t="s">
        <v>22</v>
      </c>
    </row>
    <row r="82" spans="1:10" x14ac:dyDescent="0.3">
      <c r="A82" s="94"/>
      <c r="B82" s="95"/>
      <c r="C82" s="80"/>
      <c r="D82" s="71"/>
      <c r="E82" s="78"/>
      <c r="F82" s="81"/>
      <c r="G82" s="71"/>
      <c r="H82" s="78"/>
      <c r="I82" s="71"/>
      <c r="J82" s="79"/>
    </row>
    <row r="83" spans="1:10" x14ac:dyDescent="0.3">
      <c r="A83" s="94"/>
      <c r="B83" s="95"/>
      <c r="C83" s="74" t="s">
        <v>1</v>
      </c>
      <c r="D83" s="71"/>
      <c r="E83" s="78"/>
      <c r="F83" s="81"/>
      <c r="G83" s="71"/>
      <c r="H83" s="78"/>
      <c r="I83" s="75">
        <f>+H84+H132+H140</f>
        <v>428.55599999999998</v>
      </c>
      <c r="J83" s="76" t="s">
        <v>22</v>
      </c>
    </row>
    <row r="84" spans="1:10" x14ac:dyDescent="0.3">
      <c r="A84" s="94"/>
      <c r="B84" s="95"/>
      <c r="C84" s="77" t="s">
        <v>144</v>
      </c>
      <c r="D84" s="71"/>
      <c r="E84" s="78"/>
      <c r="F84" s="81"/>
      <c r="G84" s="71"/>
      <c r="H84" s="78">
        <f>+SUM(H85:H131)</f>
        <v>288.28199999999998</v>
      </c>
      <c r="I84" s="71"/>
      <c r="J84" s="79" t="s">
        <v>22</v>
      </c>
    </row>
    <row r="85" spans="1:10" x14ac:dyDescent="0.3">
      <c r="A85" s="94"/>
      <c r="B85" s="95"/>
      <c r="C85" s="80" t="s">
        <v>84</v>
      </c>
      <c r="D85" s="71"/>
      <c r="E85" s="78">
        <v>23.41</v>
      </c>
      <c r="F85" s="81">
        <v>0.6</v>
      </c>
      <c r="G85" s="71"/>
      <c r="H85" s="78">
        <f>E85*F85</f>
        <v>14.045999999999999</v>
      </c>
      <c r="I85" s="71"/>
      <c r="J85" s="79" t="s">
        <v>22</v>
      </c>
    </row>
    <row r="86" spans="1:10" x14ac:dyDescent="0.3">
      <c r="A86" s="94"/>
      <c r="B86" s="95"/>
      <c r="C86" s="80" t="s">
        <v>73</v>
      </c>
      <c r="D86" s="71"/>
      <c r="E86" s="78">
        <v>8.19</v>
      </c>
      <c r="F86" s="81">
        <v>0.6</v>
      </c>
      <c r="G86" s="71"/>
      <c r="H86" s="78">
        <f t="shared" ref="H86:H131" si="3">E86*F86</f>
        <v>4.9139999999999997</v>
      </c>
      <c r="I86" s="71"/>
      <c r="J86" s="79" t="s">
        <v>22</v>
      </c>
    </row>
    <row r="87" spans="1:10" x14ac:dyDescent="0.3">
      <c r="A87" s="94"/>
      <c r="B87" s="95"/>
      <c r="C87" s="80" t="s">
        <v>74</v>
      </c>
      <c r="D87" s="71"/>
      <c r="E87" s="78">
        <v>8.6</v>
      </c>
      <c r="F87" s="81">
        <v>0.6</v>
      </c>
      <c r="G87" s="71"/>
      <c r="H87" s="78">
        <f t="shared" si="3"/>
        <v>5.1599999999999993</v>
      </c>
      <c r="I87" s="71"/>
      <c r="J87" s="79" t="s">
        <v>22</v>
      </c>
    </row>
    <row r="88" spans="1:10" x14ac:dyDescent="0.3">
      <c r="A88" s="94"/>
      <c r="B88" s="95"/>
      <c r="C88" s="80" t="s">
        <v>75</v>
      </c>
      <c r="D88" s="71"/>
      <c r="E88" s="78">
        <v>1.47</v>
      </c>
      <c r="F88" s="81">
        <v>0.6</v>
      </c>
      <c r="G88" s="71"/>
      <c r="H88" s="78">
        <f t="shared" si="3"/>
        <v>0.88200000000000001</v>
      </c>
      <c r="I88" s="71"/>
      <c r="J88" s="79" t="s">
        <v>22</v>
      </c>
    </row>
    <row r="89" spans="1:10" x14ac:dyDescent="0.3">
      <c r="A89" s="94"/>
      <c r="B89" s="95"/>
      <c r="C89" s="80" t="s">
        <v>76</v>
      </c>
      <c r="D89" s="71"/>
      <c r="E89" s="78">
        <v>3.17</v>
      </c>
      <c r="F89" s="81">
        <v>0.6</v>
      </c>
      <c r="G89" s="71"/>
      <c r="H89" s="78">
        <f t="shared" si="3"/>
        <v>1.9019999999999999</v>
      </c>
      <c r="I89" s="71"/>
      <c r="J89" s="79" t="s">
        <v>22</v>
      </c>
    </row>
    <row r="90" spans="1:10" x14ac:dyDescent="0.3">
      <c r="A90" s="94"/>
      <c r="B90" s="95"/>
      <c r="C90" s="80" t="s">
        <v>77</v>
      </c>
      <c r="D90" s="71"/>
      <c r="E90" s="78">
        <v>3.55</v>
      </c>
      <c r="F90" s="81">
        <v>0.6</v>
      </c>
      <c r="G90" s="71"/>
      <c r="H90" s="78">
        <f t="shared" si="3"/>
        <v>2.13</v>
      </c>
      <c r="I90" s="71"/>
      <c r="J90" s="79" t="s">
        <v>22</v>
      </c>
    </row>
    <row r="91" spans="1:10" x14ac:dyDescent="0.3">
      <c r="A91" s="94"/>
      <c r="B91" s="95"/>
      <c r="C91" s="80" t="s">
        <v>78</v>
      </c>
      <c r="D91" s="71"/>
      <c r="E91" s="78">
        <v>15.8</v>
      </c>
      <c r="F91" s="81">
        <v>0.6</v>
      </c>
      <c r="G91" s="71"/>
      <c r="H91" s="78">
        <f t="shared" si="3"/>
        <v>9.48</v>
      </c>
      <c r="I91" s="71"/>
      <c r="J91" s="79" t="s">
        <v>22</v>
      </c>
    </row>
    <row r="92" spans="1:10" x14ac:dyDescent="0.3">
      <c r="A92" s="94"/>
      <c r="B92" s="95"/>
      <c r="C92" s="80" t="s">
        <v>90</v>
      </c>
      <c r="D92" s="71"/>
      <c r="E92" s="78">
        <v>1.1100000000000001</v>
      </c>
      <c r="F92" s="81">
        <v>0.6</v>
      </c>
      <c r="G92" s="71"/>
      <c r="H92" s="78">
        <f t="shared" si="3"/>
        <v>0.66600000000000004</v>
      </c>
      <c r="I92" s="71"/>
      <c r="J92" s="79" t="s">
        <v>22</v>
      </c>
    </row>
    <row r="93" spans="1:10" x14ac:dyDescent="0.3">
      <c r="A93" s="94"/>
      <c r="B93" s="95"/>
      <c r="C93" s="80" t="s">
        <v>79</v>
      </c>
      <c r="D93" s="71"/>
      <c r="E93" s="78">
        <v>16.100000000000001</v>
      </c>
      <c r="F93" s="81">
        <v>0.6</v>
      </c>
      <c r="G93" s="71"/>
      <c r="H93" s="78">
        <f t="shared" si="3"/>
        <v>9.66</v>
      </c>
      <c r="I93" s="71"/>
      <c r="J93" s="79" t="s">
        <v>22</v>
      </c>
    </row>
    <row r="94" spans="1:10" x14ac:dyDescent="0.3">
      <c r="A94" s="94"/>
      <c r="B94" s="95"/>
      <c r="C94" s="80" t="s">
        <v>85</v>
      </c>
      <c r="D94" s="71"/>
      <c r="E94" s="78">
        <v>3.64</v>
      </c>
      <c r="F94" s="81">
        <v>0.6</v>
      </c>
      <c r="G94" s="71"/>
      <c r="H94" s="78">
        <f t="shared" si="3"/>
        <v>2.1840000000000002</v>
      </c>
      <c r="I94" s="71"/>
      <c r="J94" s="79" t="s">
        <v>22</v>
      </c>
    </row>
    <row r="95" spans="1:10" x14ac:dyDescent="0.3">
      <c r="A95" s="94"/>
      <c r="B95" s="95"/>
      <c r="C95" s="80" t="s">
        <v>86</v>
      </c>
      <c r="D95" s="71"/>
      <c r="E95" s="78">
        <v>4.7</v>
      </c>
      <c r="F95" s="81">
        <v>0.6</v>
      </c>
      <c r="G95" s="71"/>
      <c r="H95" s="78">
        <f t="shared" si="3"/>
        <v>2.82</v>
      </c>
      <c r="I95" s="71"/>
      <c r="J95" s="79" t="s">
        <v>22</v>
      </c>
    </row>
    <row r="96" spans="1:10" x14ac:dyDescent="0.3">
      <c r="A96" s="94"/>
      <c r="B96" s="95"/>
      <c r="C96" s="80" t="s">
        <v>87</v>
      </c>
      <c r="D96" s="71"/>
      <c r="E96" s="78">
        <v>2.81</v>
      </c>
      <c r="F96" s="81">
        <v>0.6</v>
      </c>
      <c r="G96" s="71"/>
      <c r="H96" s="78">
        <f t="shared" si="3"/>
        <v>1.6859999999999999</v>
      </c>
      <c r="I96" s="71"/>
      <c r="J96" s="79" t="s">
        <v>22</v>
      </c>
    </row>
    <row r="97" spans="1:10" x14ac:dyDescent="0.3">
      <c r="A97" s="94"/>
      <c r="B97" s="95"/>
      <c r="C97" s="80" t="s">
        <v>80</v>
      </c>
      <c r="D97" s="71"/>
      <c r="E97" s="78">
        <v>10.5</v>
      </c>
      <c r="F97" s="81">
        <v>0.6</v>
      </c>
      <c r="G97" s="71"/>
      <c r="H97" s="78">
        <f t="shared" si="3"/>
        <v>6.3</v>
      </c>
      <c r="I97" s="71"/>
      <c r="J97" s="79" t="s">
        <v>22</v>
      </c>
    </row>
    <row r="98" spans="1:10" x14ac:dyDescent="0.3">
      <c r="A98" s="94"/>
      <c r="B98" s="95"/>
      <c r="C98" s="80" t="s">
        <v>88</v>
      </c>
      <c r="D98" s="71"/>
      <c r="E98" s="78">
        <v>3.7</v>
      </c>
      <c r="F98" s="81">
        <v>0.6</v>
      </c>
      <c r="G98" s="71"/>
      <c r="H98" s="78">
        <f t="shared" si="3"/>
        <v>2.2200000000000002</v>
      </c>
      <c r="I98" s="71"/>
      <c r="J98" s="79" t="s">
        <v>22</v>
      </c>
    </row>
    <row r="99" spans="1:10" x14ac:dyDescent="0.3">
      <c r="A99" s="94"/>
      <c r="B99" s="95"/>
      <c r="C99" s="80" t="s">
        <v>89</v>
      </c>
      <c r="D99" s="71"/>
      <c r="E99" s="78">
        <v>6.28</v>
      </c>
      <c r="F99" s="81">
        <v>0.6</v>
      </c>
      <c r="G99" s="71"/>
      <c r="H99" s="78">
        <f t="shared" si="3"/>
        <v>3.7679999999999998</v>
      </c>
      <c r="I99" s="71"/>
      <c r="J99" s="79" t="s">
        <v>22</v>
      </c>
    </row>
    <row r="100" spans="1:10" x14ac:dyDescent="0.3">
      <c r="A100" s="94"/>
      <c r="B100" s="95"/>
      <c r="C100" s="80" t="s">
        <v>81</v>
      </c>
      <c r="D100" s="71"/>
      <c r="E100" s="78">
        <v>23.42</v>
      </c>
      <c r="F100" s="81">
        <v>0.6</v>
      </c>
      <c r="G100" s="71"/>
      <c r="H100" s="78">
        <f t="shared" si="3"/>
        <v>14.052000000000001</v>
      </c>
      <c r="I100" s="71"/>
      <c r="J100" s="79" t="s">
        <v>22</v>
      </c>
    </row>
    <row r="101" spans="1:10" x14ac:dyDescent="0.3">
      <c r="A101" s="94"/>
      <c r="B101" s="95"/>
      <c r="C101" s="80" t="s">
        <v>91</v>
      </c>
      <c r="D101" s="71"/>
      <c r="E101" s="78">
        <v>7.9</v>
      </c>
      <c r="F101" s="81">
        <v>0.6</v>
      </c>
      <c r="G101" s="71"/>
      <c r="H101" s="78">
        <f t="shared" si="3"/>
        <v>4.74</v>
      </c>
      <c r="I101" s="71"/>
      <c r="J101" s="79" t="s">
        <v>22</v>
      </c>
    </row>
    <row r="102" spans="1:10" x14ac:dyDescent="0.3">
      <c r="A102" s="94"/>
      <c r="B102" s="95"/>
      <c r="C102" s="80" t="s">
        <v>82</v>
      </c>
      <c r="D102" s="71"/>
      <c r="E102" s="78">
        <v>5.71</v>
      </c>
      <c r="F102" s="81">
        <v>0.6</v>
      </c>
      <c r="G102" s="71"/>
      <c r="H102" s="78">
        <f t="shared" si="3"/>
        <v>3.4259999999999997</v>
      </c>
      <c r="I102" s="71"/>
      <c r="J102" s="79" t="s">
        <v>22</v>
      </c>
    </row>
    <row r="103" spans="1:10" x14ac:dyDescent="0.3">
      <c r="A103" s="94"/>
      <c r="B103" s="95"/>
      <c r="C103" s="80" t="s">
        <v>83</v>
      </c>
      <c r="D103" s="71"/>
      <c r="E103" s="78">
        <v>11</v>
      </c>
      <c r="F103" s="81">
        <v>0.6</v>
      </c>
      <c r="G103" s="71"/>
      <c r="H103" s="78">
        <f t="shared" si="3"/>
        <v>6.6</v>
      </c>
      <c r="I103" s="71"/>
      <c r="J103" s="79" t="s">
        <v>22</v>
      </c>
    </row>
    <row r="104" spans="1:10" x14ac:dyDescent="0.3">
      <c r="A104" s="94"/>
      <c r="B104" s="95"/>
      <c r="C104" s="80" t="s">
        <v>92</v>
      </c>
      <c r="D104" s="71"/>
      <c r="E104" s="78">
        <v>3.13</v>
      </c>
      <c r="F104" s="81">
        <v>0.6</v>
      </c>
      <c r="G104" s="71"/>
      <c r="H104" s="78">
        <f t="shared" si="3"/>
        <v>1.8779999999999999</v>
      </c>
      <c r="I104" s="71"/>
      <c r="J104" s="79" t="s">
        <v>22</v>
      </c>
    </row>
    <row r="105" spans="1:10" x14ac:dyDescent="0.3">
      <c r="A105" s="94"/>
      <c r="B105" s="95"/>
      <c r="C105" s="80" t="s">
        <v>93</v>
      </c>
      <c r="D105" s="71"/>
      <c r="E105" s="78">
        <v>15.74</v>
      </c>
      <c r="F105" s="81">
        <v>0.6</v>
      </c>
      <c r="G105" s="71"/>
      <c r="H105" s="78">
        <f t="shared" si="3"/>
        <v>9.4439999999999991</v>
      </c>
      <c r="I105" s="71"/>
      <c r="J105" s="79" t="s">
        <v>22</v>
      </c>
    </row>
    <row r="106" spans="1:10" x14ac:dyDescent="0.3">
      <c r="A106" s="94"/>
      <c r="B106" s="95"/>
      <c r="C106" s="80" t="s">
        <v>94</v>
      </c>
      <c r="D106" s="71"/>
      <c r="E106" s="78">
        <v>5.9</v>
      </c>
      <c r="F106" s="81">
        <v>0.6</v>
      </c>
      <c r="G106" s="71"/>
      <c r="H106" s="78">
        <f t="shared" si="3"/>
        <v>3.54</v>
      </c>
      <c r="I106" s="71"/>
      <c r="J106" s="79" t="s">
        <v>22</v>
      </c>
    </row>
    <row r="107" spans="1:10" x14ac:dyDescent="0.3">
      <c r="A107" s="94"/>
      <c r="B107" s="95"/>
      <c r="C107" s="80" t="s">
        <v>95</v>
      </c>
      <c r="D107" s="71"/>
      <c r="E107" s="78">
        <v>7.8</v>
      </c>
      <c r="F107" s="81">
        <v>0.6</v>
      </c>
      <c r="G107" s="71"/>
      <c r="H107" s="78">
        <f t="shared" si="3"/>
        <v>4.68</v>
      </c>
      <c r="I107" s="71"/>
      <c r="J107" s="79" t="s">
        <v>22</v>
      </c>
    </row>
    <row r="108" spans="1:10" x14ac:dyDescent="0.3">
      <c r="A108" s="94"/>
      <c r="B108" s="95"/>
      <c r="C108" s="80" t="s">
        <v>96</v>
      </c>
      <c r="D108" s="71"/>
      <c r="E108" s="78">
        <v>6.05</v>
      </c>
      <c r="F108" s="81">
        <v>0.6</v>
      </c>
      <c r="G108" s="71"/>
      <c r="H108" s="78">
        <f t="shared" si="3"/>
        <v>3.63</v>
      </c>
      <c r="I108" s="71"/>
      <c r="J108" s="79" t="s">
        <v>22</v>
      </c>
    </row>
    <row r="109" spans="1:10" x14ac:dyDescent="0.3">
      <c r="A109" s="94"/>
      <c r="B109" s="95"/>
      <c r="C109" s="80" t="s">
        <v>97</v>
      </c>
      <c r="D109" s="71"/>
      <c r="E109" s="78">
        <v>22.4</v>
      </c>
      <c r="F109" s="81">
        <v>0.6</v>
      </c>
      <c r="G109" s="71"/>
      <c r="H109" s="78">
        <f t="shared" si="3"/>
        <v>13.44</v>
      </c>
      <c r="I109" s="71"/>
      <c r="J109" s="79" t="s">
        <v>22</v>
      </c>
    </row>
    <row r="110" spans="1:10" x14ac:dyDescent="0.3">
      <c r="A110" s="94"/>
      <c r="B110" s="95"/>
      <c r="C110" s="80" t="s">
        <v>98</v>
      </c>
      <c r="D110" s="71"/>
      <c r="E110" s="78">
        <v>14.9</v>
      </c>
      <c r="F110" s="81">
        <v>0.6</v>
      </c>
      <c r="G110" s="71"/>
      <c r="H110" s="78">
        <f t="shared" si="3"/>
        <v>8.94</v>
      </c>
      <c r="I110" s="71"/>
      <c r="J110" s="79" t="s">
        <v>22</v>
      </c>
    </row>
    <row r="111" spans="1:10" x14ac:dyDescent="0.3">
      <c r="A111" s="94"/>
      <c r="B111" s="95"/>
      <c r="C111" s="80" t="s">
        <v>99</v>
      </c>
      <c r="D111" s="71"/>
      <c r="E111" s="78">
        <v>7.71</v>
      </c>
      <c r="F111" s="81">
        <v>0.6</v>
      </c>
      <c r="G111" s="71"/>
      <c r="H111" s="78">
        <f t="shared" si="3"/>
        <v>4.6259999999999994</v>
      </c>
      <c r="I111" s="71"/>
      <c r="J111" s="79" t="s">
        <v>22</v>
      </c>
    </row>
    <row r="112" spans="1:10" x14ac:dyDescent="0.3">
      <c r="A112" s="94"/>
      <c r="B112" s="95"/>
      <c r="C112" s="80" t="s">
        <v>100</v>
      </c>
      <c r="D112" s="71"/>
      <c r="E112" s="78">
        <v>16.25</v>
      </c>
      <c r="F112" s="81">
        <v>0.6</v>
      </c>
      <c r="G112" s="71"/>
      <c r="H112" s="78">
        <f t="shared" si="3"/>
        <v>9.75</v>
      </c>
      <c r="I112" s="71"/>
      <c r="J112" s="79" t="s">
        <v>22</v>
      </c>
    </row>
    <row r="113" spans="1:10" x14ac:dyDescent="0.3">
      <c r="A113" s="94"/>
      <c r="B113" s="95"/>
      <c r="C113" s="80" t="s">
        <v>101</v>
      </c>
      <c r="D113" s="71"/>
      <c r="E113" s="78">
        <v>13.35</v>
      </c>
      <c r="F113" s="81">
        <v>0.6</v>
      </c>
      <c r="G113" s="71"/>
      <c r="H113" s="78">
        <f t="shared" si="3"/>
        <v>8.01</v>
      </c>
      <c r="I113" s="71"/>
      <c r="J113" s="79" t="s">
        <v>22</v>
      </c>
    </row>
    <row r="114" spans="1:10" x14ac:dyDescent="0.3">
      <c r="A114" s="94"/>
      <c r="B114" s="95"/>
      <c r="C114" s="80" t="s">
        <v>102</v>
      </c>
      <c r="D114" s="71"/>
      <c r="E114" s="78">
        <v>7.2</v>
      </c>
      <c r="F114" s="81">
        <v>0.6</v>
      </c>
      <c r="G114" s="71"/>
      <c r="H114" s="78">
        <f t="shared" si="3"/>
        <v>4.32</v>
      </c>
      <c r="I114" s="71"/>
      <c r="J114" s="79" t="s">
        <v>22</v>
      </c>
    </row>
    <row r="115" spans="1:10" x14ac:dyDescent="0.3">
      <c r="A115" s="94"/>
      <c r="B115" s="95"/>
      <c r="C115" s="80" t="s">
        <v>103</v>
      </c>
      <c r="D115" s="71"/>
      <c r="E115" s="78">
        <v>4</v>
      </c>
      <c r="F115" s="81">
        <v>0.6</v>
      </c>
      <c r="G115" s="71"/>
      <c r="H115" s="78">
        <f t="shared" si="3"/>
        <v>2.4</v>
      </c>
      <c r="I115" s="71"/>
      <c r="J115" s="79" t="s">
        <v>22</v>
      </c>
    </row>
    <row r="116" spans="1:10" x14ac:dyDescent="0.3">
      <c r="A116" s="94"/>
      <c r="B116" s="95"/>
      <c r="C116" s="80" t="s">
        <v>104</v>
      </c>
      <c r="D116" s="71"/>
      <c r="E116" s="78">
        <v>9.6999999999999993</v>
      </c>
      <c r="F116" s="81">
        <v>0.6</v>
      </c>
      <c r="G116" s="71"/>
      <c r="H116" s="78">
        <f t="shared" si="3"/>
        <v>5.8199999999999994</v>
      </c>
      <c r="I116" s="71"/>
      <c r="J116" s="79" t="s">
        <v>22</v>
      </c>
    </row>
    <row r="117" spans="1:10" x14ac:dyDescent="0.3">
      <c r="A117" s="94"/>
      <c r="B117" s="95"/>
      <c r="C117" s="80" t="s">
        <v>105</v>
      </c>
      <c r="D117" s="71"/>
      <c r="E117" s="78">
        <v>16.7</v>
      </c>
      <c r="F117" s="81">
        <v>0.6</v>
      </c>
      <c r="G117" s="71"/>
      <c r="H117" s="78">
        <f t="shared" si="3"/>
        <v>10.02</v>
      </c>
      <c r="I117" s="71"/>
      <c r="J117" s="79" t="s">
        <v>22</v>
      </c>
    </row>
    <row r="118" spans="1:10" x14ac:dyDescent="0.3">
      <c r="A118" s="94"/>
      <c r="B118" s="95"/>
      <c r="C118" s="80" t="s">
        <v>106</v>
      </c>
      <c r="D118" s="71"/>
      <c r="E118" s="78">
        <v>16.16</v>
      </c>
      <c r="F118" s="81">
        <v>0.6</v>
      </c>
      <c r="G118" s="71"/>
      <c r="H118" s="78">
        <f t="shared" si="3"/>
        <v>9.6959999999999997</v>
      </c>
      <c r="I118" s="71"/>
      <c r="J118" s="79" t="s">
        <v>22</v>
      </c>
    </row>
    <row r="119" spans="1:10" x14ac:dyDescent="0.3">
      <c r="A119" s="94"/>
      <c r="B119" s="95"/>
      <c r="C119" s="80" t="s">
        <v>107</v>
      </c>
      <c r="D119" s="71"/>
      <c r="E119" s="78">
        <v>4.8099999999999996</v>
      </c>
      <c r="F119" s="81">
        <v>0.6</v>
      </c>
      <c r="G119" s="71"/>
      <c r="H119" s="78">
        <f t="shared" si="3"/>
        <v>2.8859999999999997</v>
      </c>
      <c r="I119" s="71"/>
      <c r="J119" s="79" t="s">
        <v>22</v>
      </c>
    </row>
    <row r="120" spans="1:10" x14ac:dyDescent="0.3">
      <c r="A120" s="94"/>
      <c r="B120" s="95"/>
      <c r="C120" s="80" t="s">
        <v>108</v>
      </c>
      <c r="D120" s="71"/>
      <c r="E120" s="78">
        <v>4.17</v>
      </c>
      <c r="F120" s="81">
        <v>0.6</v>
      </c>
      <c r="G120" s="71"/>
      <c r="H120" s="78">
        <f t="shared" si="3"/>
        <v>2.5019999999999998</v>
      </c>
      <c r="I120" s="71"/>
      <c r="J120" s="79" t="s">
        <v>22</v>
      </c>
    </row>
    <row r="121" spans="1:10" x14ac:dyDescent="0.3">
      <c r="A121" s="94"/>
      <c r="B121" s="95"/>
      <c r="C121" s="80" t="s">
        <v>109</v>
      </c>
      <c r="D121" s="71"/>
      <c r="E121" s="78">
        <v>15.5</v>
      </c>
      <c r="F121" s="81">
        <v>0.6</v>
      </c>
      <c r="G121" s="71"/>
      <c r="H121" s="78">
        <f t="shared" si="3"/>
        <v>9.2999999999999989</v>
      </c>
      <c r="I121" s="71"/>
      <c r="J121" s="79" t="s">
        <v>22</v>
      </c>
    </row>
    <row r="122" spans="1:10" x14ac:dyDescent="0.3">
      <c r="A122" s="94"/>
      <c r="B122" s="95"/>
      <c r="C122" s="80" t="s">
        <v>110</v>
      </c>
      <c r="D122" s="71"/>
      <c r="E122" s="78">
        <v>25</v>
      </c>
      <c r="F122" s="81">
        <v>0.6</v>
      </c>
      <c r="G122" s="71"/>
      <c r="H122" s="78">
        <f t="shared" si="3"/>
        <v>15</v>
      </c>
      <c r="I122" s="71"/>
      <c r="J122" s="79" t="s">
        <v>22</v>
      </c>
    </row>
    <row r="123" spans="1:10" x14ac:dyDescent="0.3">
      <c r="A123" s="94"/>
      <c r="B123" s="95"/>
      <c r="C123" s="80" t="s">
        <v>111</v>
      </c>
      <c r="D123" s="71"/>
      <c r="E123" s="78">
        <v>9.1</v>
      </c>
      <c r="F123" s="81">
        <v>0.6</v>
      </c>
      <c r="G123" s="71"/>
      <c r="H123" s="78">
        <f t="shared" si="3"/>
        <v>5.46</v>
      </c>
      <c r="I123" s="71"/>
      <c r="J123" s="79" t="s">
        <v>22</v>
      </c>
    </row>
    <row r="124" spans="1:10" x14ac:dyDescent="0.3">
      <c r="A124" s="94"/>
      <c r="B124" s="95"/>
      <c r="C124" s="80" t="s">
        <v>112</v>
      </c>
      <c r="D124" s="71"/>
      <c r="E124" s="78">
        <v>21.28</v>
      </c>
      <c r="F124" s="81">
        <v>0.6</v>
      </c>
      <c r="G124" s="71"/>
      <c r="H124" s="78">
        <f t="shared" si="3"/>
        <v>12.768000000000001</v>
      </c>
      <c r="I124" s="71"/>
      <c r="J124" s="79" t="s">
        <v>22</v>
      </c>
    </row>
    <row r="125" spans="1:10" x14ac:dyDescent="0.3">
      <c r="A125" s="94"/>
      <c r="B125" s="95"/>
      <c r="C125" s="80" t="s">
        <v>133</v>
      </c>
      <c r="D125" s="71"/>
      <c r="E125" s="78">
        <v>23.08</v>
      </c>
      <c r="F125" s="81">
        <v>0.6</v>
      </c>
      <c r="G125" s="71"/>
      <c r="H125" s="78">
        <f t="shared" si="3"/>
        <v>13.847999999999999</v>
      </c>
      <c r="I125" s="71"/>
      <c r="J125" s="79" t="s">
        <v>22</v>
      </c>
    </row>
    <row r="126" spans="1:10" x14ac:dyDescent="0.3">
      <c r="A126" s="94"/>
      <c r="B126" s="95"/>
      <c r="C126" s="80" t="s">
        <v>113</v>
      </c>
      <c r="D126" s="71"/>
      <c r="E126" s="78">
        <v>11.78</v>
      </c>
      <c r="F126" s="81">
        <v>0.6</v>
      </c>
      <c r="G126" s="71"/>
      <c r="H126" s="78">
        <f t="shared" si="3"/>
        <v>7.0679999999999996</v>
      </c>
      <c r="I126" s="71"/>
      <c r="J126" s="79" t="s">
        <v>22</v>
      </c>
    </row>
    <row r="127" spans="1:10" x14ac:dyDescent="0.3">
      <c r="A127" s="94"/>
      <c r="B127" s="95"/>
      <c r="C127" s="80" t="s">
        <v>114</v>
      </c>
      <c r="D127" s="71"/>
      <c r="E127" s="78">
        <v>6.37</v>
      </c>
      <c r="F127" s="81">
        <v>0.6</v>
      </c>
      <c r="G127" s="71"/>
      <c r="H127" s="78">
        <f t="shared" si="3"/>
        <v>3.8220000000000001</v>
      </c>
      <c r="I127" s="71"/>
      <c r="J127" s="79" t="s">
        <v>22</v>
      </c>
    </row>
    <row r="128" spans="1:10" x14ac:dyDescent="0.3">
      <c r="A128" s="94"/>
      <c r="B128" s="95"/>
      <c r="C128" s="80" t="s">
        <v>115</v>
      </c>
      <c r="D128" s="71"/>
      <c r="E128" s="78">
        <v>7.3</v>
      </c>
      <c r="F128" s="81">
        <v>0.6</v>
      </c>
      <c r="G128" s="71"/>
      <c r="H128" s="78">
        <f t="shared" si="3"/>
        <v>4.38</v>
      </c>
      <c r="I128" s="71"/>
      <c r="J128" s="79" t="s">
        <v>22</v>
      </c>
    </row>
    <row r="129" spans="1:10" x14ac:dyDescent="0.3">
      <c r="A129" s="94"/>
      <c r="B129" s="95"/>
      <c r="C129" s="80" t="s">
        <v>116</v>
      </c>
      <c r="D129" s="71"/>
      <c r="E129" s="78">
        <v>6.32</v>
      </c>
      <c r="F129" s="81">
        <v>0.6</v>
      </c>
      <c r="G129" s="71"/>
      <c r="H129" s="78">
        <f t="shared" si="3"/>
        <v>3.7919999999999998</v>
      </c>
      <c r="I129" s="71"/>
      <c r="J129" s="79" t="s">
        <v>22</v>
      </c>
    </row>
    <row r="130" spans="1:10" x14ac:dyDescent="0.3">
      <c r="A130" s="94"/>
      <c r="B130" s="95"/>
      <c r="C130" s="80" t="s">
        <v>117</v>
      </c>
      <c r="D130" s="71"/>
      <c r="E130" s="78">
        <v>15.6</v>
      </c>
      <c r="F130" s="81">
        <v>0.6</v>
      </c>
      <c r="G130" s="71"/>
      <c r="H130" s="78">
        <f t="shared" si="3"/>
        <v>9.36</v>
      </c>
      <c r="I130" s="71"/>
      <c r="J130" s="79" t="s">
        <v>22</v>
      </c>
    </row>
    <row r="131" spans="1:10" x14ac:dyDescent="0.3">
      <c r="A131" s="94"/>
      <c r="B131" s="95"/>
      <c r="C131" s="80" t="s">
        <v>118</v>
      </c>
      <c r="D131" s="71"/>
      <c r="E131" s="78">
        <v>2.11</v>
      </c>
      <c r="F131" s="81">
        <v>0.6</v>
      </c>
      <c r="G131" s="71"/>
      <c r="H131" s="78">
        <f t="shared" si="3"/>
        <v>1.2659999999999998</v>
      </c>
      <c r="I131" s="71"/>
      <c r="J131" s="79" t="s">
        <v>22</v>
      </c>
    </row>
    <row r="132" spans="1:10" x14ac:dyDescent="0.3">
      <c r="A132" s="94"/>
      <c r="B132" s="95"/>
      <c r="C132" s="77" t="s">
        <v>53</v>
      </c>
      <c r="D132" s="71"/>
      <c r="E132" s="78"/>
      <c r="F132" s="81"/>
      <c r="G132" s="71"/>
      <c r="H132" s="78">
        <f>+SUM(H133:H139)</f>
        <v>63.257999999999996</v>
      </c>
      <c r="I132" s="71"/>
      <c r="J132" s="79" t="s">
        <v>22</v>
      </c>
    </row>
    <row r="133" spans="1:10" x14ac:dyDescent="0.3">
      <c r="A133" s="94"/>
      <c r="B133" s="95"/>
      <c r="C133" s="80" t="s">
        <v>120</v>
      </c>
      <c r="D133" s="71"/>
      <c r="E133" s="78">
        <v>2.5099999999999998</v>
      </c>
      <c r="F133" s="81">
        <v>0.6</v>
      </c>
      <c r="G133" s="71"/>
      <c r="H133" s="78">
        <f>+E133*F133</f>
        <v>1.5059999999999998</v>
      </c>
      <c r="I133" s="71"/>
      <c r="J133" s="79" t="s">
        <v>22</v>
      </c>
    </row>
    <row r="134" spans="1:10" x14ac:dyDescent="0.3">
      <c r="A134" s="94"/>
      <c r="B134" s="95"/>
      <c r="C134" s="80" t="s">
        <v>122</v>
      </c>
      <c r="D134" s="71"/>
      <c r="E134" s="78">
        <v>3.69</v>
      </c>
      <c r="F134" s="81">
        <v>0.6</v>
      </c>
      <c r="G134" s="71"/>
      <c r="H134" s="78">
        <f t="shared" ref="H134:H139" si="4">+E134*F134</f>
        <v>2.214</v>
      </c>
      <c r="I134" s="71"/>
      <c r="J134" s="79" t="s">
        <v>22</v>
      </c>
    </row>
    <row r="135" spans="1:10" x14ac:dyDescent="0.3">
      <c r="A135" s="94"/>
      <c r="B135" s="95"/>
      <c r="C135" s="80" t="s">
        <v>121</v>
      </c>
      <c r="D135" s="71"/>
      <c r="E135" s="78">
        <v>20</v>
      </c>
      <c r="F135" s="81">
        <v>0.6</v>
      </c>
      <c r="G135" s="71"/>
      <c r="H135" s="78">
        <f t="shared" si="4"/>
        <v>12</v>
      </c>
      <c r="I135" s="71"/>
      <c r="J135" s="79" t="s">
        <v>22</v>
      </c>
    </row>
    <row r="136" spans="1:10" x14ac:dyDescent="0.3">
      <c r="A136" s="94"/>
      <c r="B136" s="95"/>
      <c r="C136" s="80" t="s">
        <v>123</v>
      </c>
      <c r="D136" s="71"/>
      <c r="E136" s="78">
        <v>21.58</v>
      </c>
      <c r="F136" s="81">
        <v>0.6</v>
      </c>
      <c r="G136" s="71"/>
      <c r="H136" s="78">
        <f t="shared" si="4"/>
        <v>12.947999999999999</v>
      </c>
      <c r="I136" s="71"/>
      <c r="J136" s="79" t="s">
        <v>22</v>
      </c>
    </row>
    <row r="137" spans="1:10" x14ac:dyDescent="0.3">
      <c r="A137" s="94"/>
      <c r="B137" s="95"/>
      <c r="C137" s="80" t="s">
        <v>124</v>
      </c>
      <c r="D137" s="71"/>
      <c r="E137" s="78">
        <v>14.9</v>
      </c>
      <c r="F137" s="81">
        <v>0.6</v>
      </c>
      <c r="G137" s="71"/>
      <c r="H137" s="78">
        <f t="shared" si="4"/>
        <v>8.94</v>
      </c>
      <c r="I137" s="71"/>
      <c r="J137" s="79" t="s">
        <v>22</v>
      </c>
    </row>
    <row r="138" spans="1:10" x14ac:dyDescent="0.3">
      <c r="A138" s="94"/>
      <c r="B138" s="95"/>
      <c r="C138" s="80" t="s">
        <v>125</v>
      </c>
      <c r="D138" s="71"/>
      <c r="E138" s="78">
        <v>14.25</v>
      </c>
      <c r="F138" s="81">
        <v>0.6</v>
      </c>
      <c r="G138" s="71"/>
      <c r="H138" s="78">
        <f t="shared" si="4"/>
        <v>8.5499999999999989</v>
      </c>
      <c r="I138" s="71"/>
      <c r="J138" s="79" t="s">
        <v>22</v>
      </c>
    </row>
    <row r="139" spans="1:10" x14ac:dyDescent="0.3">
      <c r="A139" s="94"/>
      <c r="B139" s="95"/>
      <c r="C139" s="80" t="s">
        <v>126</v>
      </c>
      <c r="D139" s="71"/>
      <c r="E139" s="78">
        <v>28.5</v>
      </c>
      <c r="F139" s="81">
        <v>0.6</v>
      </c>
      <c r="G139" s="71"/>
      <c r="H139" s="78">
        <f t="shared" si="4"/>
        <v>17.099999999999998</v>
      </c>
      <c r="I139" s="71"/>
      <c r="J139" s="79" t="s">
        <v>22</v>
      </c>
    </row>
    <row r="140" spans="1:10" x14ac:dyDescent="0.3">
      <c r="A140" s="94"/>
      <c r="B140" s="95"/>
      <c r="C140" s="77" t="s">
        <v>119</v>
      </c>
      <c r="D140" s="71"/>
      <c r="E140" s="78"/>
      <c r="F140" s="81"/>
      <c r="G140" s="71"/>
      <c r="H140" s="78">
        <f>+SUM(H141:H146)</f>
        <v>77.01600000000002</v>
      </c>
      <c r="I140" s="71"/>
      <c r="J140" s="79" t="s">
        <v>22</v>
      </c>
    </row>
    <row r="141" spans="1:10" x14ac:dyDescent="0.3">
      <c r="A141" s="94"/>
      <c r="B141" s="95"/>
      <c r="C141" s="80" t="s">
        <v>127</v>
      </c>
      <c r="D141" s="71"/>
      <c r="E141" s="78">
        <v>17.23</v>
      </c>
      <c r="F141" s="81">
        <v>0.6</v>
      </c>
      <c r="G141" s="71"/>
      <c r="H141" s="78">
        <f>+E141*F141</f>
        <v>10.337999999999999</v>
      </c>
      <c r="I141" s="71"/>
      <c r="J141" s="79" t="s">
        <v>22</v>
      </c>
    </row>
    <row r="142" spans="1:10" x14ac:dyDescent="0.3">
      <c r="A142" s="94"/>
      <c r="B142" s="95"/>
      <c r="C142" s="80" t="s">
        <v>128</v>
      </c>
      <c r="D142" s="71"/>
      <c r="E142" s="78">
        <v>54.2</v>
      </c>
      <c r="F142" s="81">
        <v>0.6</v>
      </c>
      <c r="G142" s="71"/>
      <c r="H142" s="78">
        <f t="shared" ref="H142:H146" si="5">+E142*F142</f>
        <v>32.520000000000003</v>
      </c>
      <c r="I142" s="71"/>
      <c r="J142" s="79" t="s">
        <v>22</v>
      </c>
    </row>
    <row r="143" spans="1:10" x14ac:dyDescent="0.3">
      <c r="A143" s="94"/>
      <c r="B143" s="95"/>
      <c r="C143" s="80" t="s">
        <v>129</v>
      </c>
      <c r="D143" s="71"/>
      <c r="E143" s="78">
        <v>21.85</v>
      </c>
      <c r="F143" s="81">
        <v>0.6</v>
      </c>
      <c r="G143" s="71"/>
      <c r="H143" s="78">
        <f t="shared" si="5"/>
        <v>13.110000000000001</v>
      </c>
      <c r="I143" s="71"/>
      <c r="J143" s="79" t="s">
        <v>22</v>
      </c>
    </row>
    <row r="144" spans="1:10" x14ac:dyDescent="0.3">
      <c r="A144" s="94"/>
      <c r="B144" s="95"/>
      <c r="C144" s="80" t="s">
        <v>130</v>
      </c>
      <c r="D144" s="71"/>
      <c r="E144" s="78">
        <v>24.67</v>
      </c>
      <c r="F144" s="81">
        <v>0.6</v>
      </c>
      <c r="G144" s="71"/>
      <c r="H144" s="78">
        <f t="shared" si="5"/>
        <v>14.802</v>
      </c>
      <c r="I144" s="71"/>
      <c r="J144" s="79" t="s">
        <v>22</v>
      </c>
    </row>
    <row r="145" spans="1:10" x14ac:dyDescent="0.3">
      <c r="A145" s="94"/>
      <c r="B145" s="95"/>
      <c r="C145" s="80" t="s">
        <v>131</v>
      </c>
      <c r="D145" s="71"/>
      <c r="E145" s="78">
        <v>8.9</v>
      </c>
      <c r="F145" s="81">
        <v>0.6</v>
      </c>
      <c r="G145" s="71"/>
      <c r="H145" s="78">
        <f t="shared" si="5"/>
        <v>5.34</v>
      </c>
      <c r="I145" s="71"/>
      <c r="J145" s="79" t="s">
        <v>22</v>
      </c>
    </row>
    <row r="146" spans="1:10" x14ac:dyDescent="0.3">
      <c r="A146" s="94"/>
      <c r="B146" s="95"/>
      <c r="C146" s="80" t="s">
        <v>132</v>
      </c>
      <c r="D146" s="71"/>
      <c r="E146" s="78">
        <v>1.51</v>
      </c>
      <c r="F146" s="81">
        <v>0.6</v>
      </c>
      <c r="G146" s="71"/>
      <c r="H146" s="78">
        <f t="shared" si="5"/>
        <v>0.90599999999999992</v>
      </c>
      <c r="I146" s="71"/>
      <c r="J146" s="79" t="s">
        <v>22</v>
      </c>
    </row>
    <row r="147" spans="1:10" x14ac:dyDescent="0.3">
      <c r="A147" s="94"/>
      <c r="B147" s="95"/>
      <c r="C147" s="80"/>
      <c r="D147" s="71"/>
      <c r="E147" s="78"/>
      <c r="F147" s="81"/>
      <c r="G147" s="71"/>
      <c r="H147" s="78"/>
      <c r="I147" s="71"/>
      <c r="J147" s="73"/>
    </row>
    <row r="148" spans="1:10" x14ac:dyDescent="0.3">
      <c r="A148" s="94"/>
      <c r="B148" s="95"/>
      <c r="C148" s="74" t="s">
        <v>2</v>
      </c>
      <c r="D148" s="71"/>
      <c r="E148" s="78"/>
      <c r="F148" s="81"/>
      <c r="G148" s="71"/>
      <c r="H148" s="78"/>
      <c r="I148" s="75">
        <f>+(H149+H197+H205)*1.2</f>
        <v>514.2672</v>
      </c>
      <c r="J148" s="76" t="s">
        <v>22</v>
      </c>
    </row>
    <row r="149" spans="1:10" x14ac:dyDescent="0.3">
      <c r="A149" s="94"/>
      <c r="B149" s="95"/>
      <c r="C149" s="77" t="s">
        <v>144</v>
      </c>
      <c r="D149" s="71"/>
      <c r="E149" s="78"/>
      <c r="F149" s="81"/>
      <c r="G149" s="71"/>
      <c r="H149" s="78">
        <f>+SUM(H150:H196)</f>
        <v>288.28199999999998</v>
      </c>
      <c r="I149" s="71"/>
      <c r="J149" s="79" t="s">
        <v>22</v>
      </c>
    </row>
    <row r="150" spans="1:10" x14ac:dyDescent="0.3">
      <c r="A150" s="94"/>
      <c r="B150" s="95"/>
      <c r="C150" s="80" t="s">
        <v>84</v>
      </c>
      <c r="D150" s="71"/>
      <c r="E150" s="78">
        <v>23.41</v>
      </c>
      <c r="F150" s="81">
        <v>0.6</v>
      </c>
      <c r="G150" s="71"/>
      <c r="H150" s="78">
        <f>E150*F150</f>
        <v>14.045999999999999</v>
      </c>
      <c r="I150" s="71"/>
      <c r="J150" s="79" t="s">
        <v>22</v>
      </c>
    </row>
    <row r="151" spans="1:10" x14ac:dyDescent="0.3">
      <c r="A151" s="94"/>
      <c r="B151" s="95"/>
      <c r="C151" s="80" t="s">
        <v>73</v>
      </c>
      <c r="D151" s="71"/>
      <c r="E151" s="78">
        <v>8.19</v>
      </c>
      <c r="F151" s="81">
        <v>0.6</v>
      </c>
      <c r="G151" s="71"/>
      <c r="H151" s="78">
        <f t="shared" ref="H151:H196" si="6">E151*F151</f>
        <v>4.9139999999999997</v>
      </c>
      <c r="I151" s="71"/>
      <c r="J151" s="79" t="s">
        <v>22</v>
      </c>
    </row>
    <row r="152" spans="1:10" x14ac:dyDescent="0.3">
      <c r="A152" s="94"/>
      <c r="B152" s="95"/>
      <c r="C152" s="80" t="s">
        <v>74</v>
      </c>
      <c r="D152" s="71"/>
      <c r="E152" s="78">
        <v>8.6</v>
      </c>
      <c r="F152" s="81">
        <v>0.6</v>
      </c>
      <c r="G152" s="71"/>
      <c r="H152" s="78">
        <f t="shared" si="6"/>
        <v>5.1599999999999993</v>
      </c>
      <c r="I152" s="71"/>
      <c r="J152" s="79" t="s">
        <v>22</v>
      </c>
    </row>
    <row r="153" spans="1:10" x14ac:dyDescent="0.3">
      <c r="A153" s="94"/>
      <c r="B153" s="95"/>
      <c r="C153" s="80" t="s">
        <v>75</v>
      </c>
      <c r="D153" s="71"/>
      <c r="E153" s="78">
        <v>1.47</v>
      </c>
      <c r="F153" s="81">
        <v>0.6</v>
      </c>
      <c r="G153" s="71"/>
      <c r="H153" s="78">
        <f t="shared" si="6"/>
        <v>0.88200000000000001</v>
      </c>
      <c r="I153" s="71"/>
      <c r="J153" s="79" t="s">
        <v>22</v>
      </c>
    </row>
    <row r="154" spans="1:10" x14ac:dyDescent="0.3">
      <c r="A154" s="94"/>
      <c r="B154" s="95"/>
      <c r="C154" s="80" t="s">
        <v>76</v>
      </c>
      <c r="D154" s="71"/>
      <c r="E154" s="78">
        <v>3.17</v>
      </c>
      <c r="F154" s="81">
        <v>0.6</v>
      </c>
      <c r="G154" s="71"/>
      <c r="H154" s="78">
        <f t="shared" si="6"/>
        <v>1.9019999999999999</v>
      </c>
      <c r="I154" s="71"/>
      <c r="J154" s="79" t="s">
        <v>22</v>
      </c>
    </row>
    <row r="155" spans="1:10" x14ac:dyDescent="0.3">
      <c r="A155" s="94"/>
      <c r="B155" s="95"/>
      <c r="C155" s="80" t="s">
        <v>77</v>
      </c>
      <c r="D155" s="71"/>
      <c r="E155" s="78">
        <v>3.55</v>
      </c>
      <c r="F155" s="81">
        <v>0.6</v>
      </c>
      <c r="G155" s="71"/>
      <c r="H155" s="78">
        <f t="shared" si="6"/>
        <v>2.13</v>
      </c>
      <c r="I155" s="71"/>
      <c r="J155" s="79" t="s">
        <v>22</v>
      </c>
    </row>
    <row r="156" spans="1:10" x14ac:dyDescent="0.3">
      <c r="A156" s="94"/>
      <c r="B156" s="95"/>
      <c r="C156" s="80" t="s">
        <v>78</v>
      </c>
      <c r="D156" s="71"/>
      <c r="E156" s="78">
        <v>15.8</v>
      </c>
      <c r="F156" s="81">
        <v>0.6</v>
      </c>
      <c r="G156" s="71"/>
      <c r="H156" s="78">
        <f t="shared" si="6"/>
        <v>9.48</v>
      </c>
      <c r="I156" s="71"/>
      <c r="J156" s="79" t="s">
        <v>22</v>
      </c>
    </row>
    <row r="157" spans="1:10" x14ac:dyDescent="0.3">
      <c r="A157" s="94"/>
      <c r="B157" s="95"/>
      <c r="C157" s="80" t="s">
        <v>90</v>
      </c>
      <c r="D157" s="71"/>
      <c r="E157" s="78">
        <v>1.1100000000000001</v>
      </c>
      <c r="F157" s="81">
        <v>0.6</v>
      </c>
      <c r="G157" s="71"/>
      <c r="H157" s="78">
        <f t="shared" si="6"/>
        <v>0.66600000000000004</v>
      </c>
      <c r="I157" s="71"/>
      <c r="J157" s="79" t="s">
        <v>22</v>
      </c>
    </row>
    <row r="158" spans="1:10" x14ac:dyDescent="0.3">
      <c r="A158" s="94"/>
      <c r="B158" s="95"/>
      <c r="C158" s="80" t="s">
        <v>79</v>
      </c>
      <c r="D158" s="71"/>
      <c r="E158" s="78">
        <v>16.100000000000001</v>
      </c>
      <c r="F158" s="81">
        <v>0.6</v>
      </c>
      <c r="G158" s="71"/>
      <c r="H158" s="78">
        <f t="shared" si="6"/>
        <v>9.66</v>
      </c>
      <c r="I158" s="71"/>
      <c r="J158" s="79" t="s">
        <v>22</v>
      </c>
    </row>
    <row r="159" spans="1:10" x14ac:dyDescent="0.3">
      <c r="A159" s="94"/>
      <c r="B159" s="95"/>
      <c r="C159" s="80" t="s">
        <v>85</v>
      </c>
      <c r="D159" s="71"/>
      <c r="E159" s="78">
        <v>3.64</v>
      </c>
      <c r="F159" s="81">
        <v>0.6</v>
      </c>
      <c r="G159" s="71"/>
      <c r="H159" s="78">
        <f t="shared" si="6"/>
        <v>2.1840000000000002</v>
      </c>
      <c r="I159" s="71"/>
      <c r="J159" s="79" t="s">
        <v>22</v>
      </c>
    </row>
    <row r="160" spans="1:10" x14ac:dyDescent="0.3">
      <c r="A160" s="94"/>
      <c r="B160" s="95"/>
      <c r="C160" s="80" t="s">
        <v>86</v>
      </c>
      <c r="D160" s="71"/>
      <c r="E160" s="78">
        <v>4.7</v>
      </c>
      <c r="F160" s="81">
        <v>0.6</v>
      </c>
      <c r="G160" s="71"/>
      <c r="H160" s="78">
        <f t="shared" si="6"/>
        <v>2.82</v>
      </c>
      <c r="I160" s="71"/>
      <c r="J160" s="79" t="s">
        <v>22</v>
      </c>
    </row>
    <row r="161" spans="1:10" x14ac:dyDescent="0.3">
      <c r="A161" s="94"/>
      <c r="B161" s="95"/>
      <c r="C161" s="80" t="s">
        <v>87</v>
      </c>
      <c r="D161" s="71"/>
      <c r="E161" s="78">
        <v>2.81</v>
      </c>
      <c r="F161" s="81">
        <v>0.6</v>
      </c>
      <c r="G161" s="71"/>
      <c r="H161" s="78">
        <f t="shared" si="6"/>
        <v>1.6859999999999999</v>
      </c>
      <c r="I161" s="71"/>
      <c r="J161" s="79" t="s">
        <v>22</v>
      </c>
    </row>
    <row r="162" spans="1:10" x14ac:dyDescent="0.3">
      <c r="A162" s="94"/>
      <c r="B162" s="95"/>
      <c r="C162" s="80" t="s">
        <v>80</v>
      </c>
      <c r="D162" s="71"/>
      <c r="E162" s="78">
        <v>10.5</v>
      </c>
      <c r="F162" s="81">
        <v>0.6</v>
      </c>
      <c r="G162" s="71"/>
      <c r="H162" s="78">
        <f t="shared" si="6"/>
        <v>6.3</v>
      </c>
      <c r="I162" s="71"/>
      <c r="J162" s="79" t="s">
        <v>22</v>
      </c>
    </row>
    <row r="163" spans="1:10" x14ac:dyDescent="0.3">
      <c r="A163" s="94"/>
      <c r="B163" s="95"/>
      <c r="C163" s="80" t="s">
        <v>88</v>
      </c>
      <c r="D163" s="71"/>
      <c r="E163" s="78">
        <v>3.7</v>
      </c>
      <c r="F163" s="81">
        <v>0.6</v>
      </c>
      <c r="G163" s="71"/>
      <c r="H163" s="78">
        <f t="shared" si="6"/>
        <v>2.2200000000000002</v>
      </c>
      <c r="I163" s="71"/>
      <c r="J163" s="79" t="s">
        <v>22</v>
      </c>
    </row>
    <row r="164" spans="1:10" x14ac:dyDescent="0.3">
      <c r="A164" s="94"/>
      <c r="B164" s="95"/>
      <c r="C164" s="80" t="s">
        <v>89</v>
      </c>
      <c r="D164" s="71"/>
      <c r="E164" s="78">
        <v>6.28</v>
      </c>
      <c r="F164" s="81">
        <v>0.6</v>
      </c>
      <c r="G164" s="71"/>
      <c r="H164" s="78">
        <f t="shared" si="6"/>
        <v>3.7679999999999998</v>
      </c>
      <c r="I164" s="71"/>
      <c r="J164" s="79" t="s">
        <v>22</v>
      </c>
    </row>
    <row r="165" spans="1:10" x14ac:dyDescent="0.3">
      <c r="A165" s="94"/>
      <c r="B165" s="95"/>
      <c r="C165" s="80" t="s">
        <v>81</v>
      </c>
      <c r="D165" s="71"/>
      <c r="E165" s="78">
        <v>23.42</v>
      </c>
      <c r="F165" s="81">
        <v>0.6</v>
      </c>
      <c r="G165" s="71"/>
      <c r="H165" s="78">
        <f t="shared" si="6"/>
        <v>14.052000000000001</v>
      </c>
      <c r="I165" s="71"/>
      <c r="J165" s="79" t="s">
        <v>22</v>
      </c>
    </row>
    <row r="166" spans="1:10" x14ac:dyDescent="0.3">
      <c r="A166" s="94"/>
      <c r="B166" s="95"/>
      <c r="C166" s="80" t="s">
        <v>91</v>
      </c>
      <c r="D166" s="71"/>
      <c r="E166" s="78">
        <v>7.9</v>
      </c>
      <c r="F166" s="81">
        <v>0.6</v>
      </c>
      <c r="G166" s="71"/>
      <c r="H166" s="78">
        <f t="shared" si="6"/>
        <v>4.74</v>
      </c>
      <c r="I166" s="71"/>
      <c r="J166" s="79" t="s">
        <v>22</v>
      </c>
    </row>
    <row r="167" spans="1:10" x14ac:dyDescent="0.3">
      <c r="A167" s="94"/>
      <c r="B167" s="95"/>
      <c r="C167" s="80" t="s">
        <v>82</v>
      </c>
      <c r="D167" s="71"/>
      <c r="E167" s="78">
        <v>5.71</v>
      </c>
      <c r="F167" s="81">
        <v>0.6</v>
      </c>
      <c r="G167" s="71"/>
      <c r="H167" s="78">
        <f t="shared" si="6"/>
        <v>3.4259999999999997</v>
      </c>
      <c r="I167" s="71"/>
      <c r="J167" s="79" t="s">
        <v>22</v>
      </c>
    </row>
    <row r="168" spans="1:10" x14ac:dyDescent="0.3">
      <c r="A168" s="94"/>
      <c r="B168" s="95"/>
      <c r="C168" s="80" t="s">
        <v>83</v>
      </c>
      <c r="D168" s="71"/>
      <c r="E168" s="78">
        <v>11</v>
      </c>
      <c r="F168" s="81">
        <v>0.6</v>
      </c>
      <c r="G168" s="71"/>
      <c r="H168" s="78">
        <f t="shared" si="6"/>
        <v>6.6</v>
      </c>
      <c r="I168" s="71"/>
      <c r="J168" s="79" t="s">
        <v>22</v>
      </c>
    </row>
    <row r="169" spans="1:10" x14ac:dyDescent="0.3">
      <c r="A169" s="94"/>
      <c r="B169" s="95"/>
      <c r="C169" s="80" t="s">
        <v>92</v>
      </c>
      <c r="D169" s="71"/>
      <c r="E169" s="78">
        <v>3.13</v>
      </c>
      <c r="F169" s="81">
        <v>0.6</v>
      </c>
      <c r="G169" s="71"/>
      <c r="H169" s="78">
        <f t="shared" si="6"/>
        <v>1.8779999999999999</v>
      </c>
      <c r="I169" s="71"/>
      <c r="J169" s="79" t="s">
        <v>22</v>
      </c>
    </row>
    <row r="170" spans="1:10" x14ac:dyDescent="0.3">
      <c r="A170" s="94"/>
      <c r="B170" s="95"/>
      <c r="C170" s="80" t="s">
        <v>93</v>
      </c>
      <c r="D170" s="71"/>
      <c r="E170" s="78">
        <v>15.74</v>
      </c>
      <c r="F170" s="81">
        <v>0.6</v>
      </c>
      <c r="G170" s="71"/>
      <c r="H170" s="78">
        <f t="shared" si="6"/>
        <v>9.4439999999999991</v>
      </c>
      <c r="I170" s="71"/>
      <c r="J170" s="79" t="s">
        <v>22</v>
      </c>
    </row>
    <row r="171" spans="1:10" x14ac:dyDescent="0.3">
      <c r="A171" s="94"/>
      <c r="B171" s="95"/>
      <c r="C171" s="80" t="s">
        <v>94</v>
      </c>
      <c r="D171" s="71"/>
      <c r="E171" s="78">
        <v>5.9</v>
      </c>
      <c r="F171" s="81">
        <v>0.6</v>
      </c>
      <c r="G171" s="71"/>
      <c r="H171" s="78">
        <f t="shared" si="6"/>
        <v>3.54</v>
      </c>
      <c r="I171" s="71"/>
      <c r="J171" s="79" t="s">
        <v>22</v>
      </c>
    </row>
    <row r="172" spans="1:10" x14ac:dyDescent="0.3">
      <c r="A172" s="94"/>
      <c r="B172" s="95"/>
      <c r="C172" s="80" t="s">
        <v>95</v>
      </c>
      <c r="D172" s="71"/>
      <c r="E172" s="78">
        <v>7.8</v>
      </c>
      <c r="F172" s="81">
        <v>0.6</v>
      </c>
      <c r="G172" s="71"/>
      <c r="H172" s="78">
        <f t="shared" si="6"/>
        <v>4.68</v>
      </c>
      <c r="I172" s="71"/>
      <c r="J172" s="79" t="s">
        <v>22</v>
      </c>
    </row>
    <row r="173" spans="1:10" x14ac:dyDescent="0.3">
      <c r="A173" s="94"/>
      <c r="B173" s="95"/>
      <c r="C173" s="80" t="s">
        <v>96</v>
      </c>
      <c r="D173" s="71"/>
      <c r="E173" s="78">
        <v>6.05</v>
      </c>
      <c r="F173" s="81">
        <v>0.6</v>
      </c>
      <c r="G173" s="71"/>
      <c r="H173" s="78">
        <f t="shared" si="6"/>
        <v>3.63</v>
      </c>
      <c r="I173" s="71"/>
      <c r="J173" s="79" t="s">
        <v>22</v>
      </c>
    </row>
    <row r="174" spans="1:10" x14ac:dyDescent="0.3">
      <c r="A174" s="94"/>
      <c r="B174" s="95"/>
      <c r="C174" s="80" t="s">
        <v>97</v>
      </c>
      <c r="D174" s="71"/>
      <c r="E174" s="78">
        <v>22.4</v>
      </c>
      <c r="F174" s="81">
        <v>0.6</v>
      </c>
      <c r="G174" s="71"/>
      <c r="H174" s="78">
        <f t="shared" si="6"/>
        <v>13.44</v>
      </c>
      <c r="I174" s="71"/>
      <c r="J174" s="79" t="s">
        <v>22</v>
      </c>
    </row>
    <row r="175" spans="1:10" x14ac:dyDescent="0.3">
      <c r="A175" s="94"/>
      <c r="B175" s="95"/>
      <c r="C175" s="80" t="s">
        <v>98</v>
      </c>
      <c r="D175" s="71"/>
      <c r="E175" s="78">
        <v>14.9</v>
      </c>
      <c r="F175" s="81">
        <v>0.6</v>
      </c>
      <c r="G175" s="71"/>
      <c r="H175" s="78">
        <f t="shared" si="6"/>
        <v>8.94</v>
      </c>
      <c r="I175" s="71"/>
      <c r="J175" s="79" t="s">
        <v>22</v>
      </c>
    </row>
    <row r="176" spans="1:10" x14ac:dyDescent="0.3">
      <c r="A176" s="94"/>
      <c r="B176" s="95"/>
      <c r="C176" s="80" t="s">
        <v>99</v>
      </c>
      <c r="D176" s="71"/>
      <c r="E176" s="78">
        <v>7.71</v>
      </c>
      <c r="F176" s="81">
        <v>0.6</v>
      </c>
      <c r="G176" s="71"/>
      <c r="H176" s="78">
        <f t="shared" si="6"/>
        <v>4.6259999999999994</v>
      </c>
      <c r="I176" s="71"/>
      <c r="J176" s="79" t="s">
        <v>22</v>
      </c>
    </row>
    <row r="177" spans="1:10" x14ac:dyDescent="0.3">
      <c r="A177" s="94"/>
      <c r="B177" s="95"/>
      <c r="C177" s="80" t="s">
        <v>100</v>
      </c>
      <c r="D177" s="71"/>
      <c r="E177" s="78">
        <v>16.25</v>
      </c>
      <c r="F177" s="81">
        <v>0.6</v>
      </c>
      <c r="G177" s="71"/>
      <c r="H177" s="78">
        <f t="shared" si="6"/>
        <v>9.75</v>
      </c>
      <c r="I177" s="71"/>
      <c r="J177" s="79" t="s">
        <v>22</v>
      </c>
    </row>
    <row r="178" spans="1:10" x14ac:dyDescent="0.3">
      <c r="A178" s="94"/>
      <c r="B178" s="95"/>
      <c r="C178" s="80" t="s">
        <v>101</v>
      </c>
      <c r="D178" s="71"/>
      <c r="E178" s="78">
        <v>13.35</v>
      </c>
      <c r="F178" s="81">
        <v>0.6</v>
      </c>
      <c r="G178" s="71"/>
      <c r="H178" s="78">
        <f t="shared" si="6"/>
        <v>8.01</v>
      </c>
      <c r="I178" s="71"/>
      <c r="J178" s="79" t="s">
        <v>22</v>
      </c>
    </row>
    <row r="179" spans="1:10" x14ac:dyDescent="0.3">
      <c r="A179" s="94"/>
      <c r="B179" s="95"/>
      <c r="C179" s="80" t="s">
        <v>102</v>
      </c>
      <c r="D179" s="71"/>
      <c r="E179" s="78">
        <v>7.2</v>
      </c>
      <c r="F179" s="81">
        <v>0.6</v>
      </c>
      <c r="G179" s="71"/>
      <c r="H179" s="78">
        <f t="shared" si="6"/>
        <v>4.32</v>
      </c>
      <c r="I179" s="71"/>
      <c r="J179" s="79" t="s">
        <v>22</v>
      </c>
    </row>
    <row r="180" spans="1:10" x14ac:dyDescent="0.3">
      <c r="A180" s="94"/>
      <c r="B180" s="95"/>
      <c r="C180" s="80" t="s">
        <v>103</v>
      </c>
      <c r="D180" s="71"/>
      <c r="E180" s="78">
        <v>4</v>
      </c>
      <c r="F180" s="81">
        <v>0.6</v>
      </c>
      <c r="G180" s="71"/>
      <c r="H180" s="78">
        <f t="shared" si="6"/>
        <v>2.4</v>
      </c>
      <c r="I180" s="71"/>
      <c r="J180" s="79" t="s">
        <v>22</v>
      </c>
    </row>
    <row r="181" spans="1:10" x14ac:dyDescent="0.3">
      <c r="A181" s="94"/>
      <c r="B181" s="95"/>
      <c r="C181" s="80" t="s">
        <v>104</v>
      </c>
      <c r="D181" s="71"/>
      <c r="E181" s="78">
        <v>9.6999999999999993</v>
      </c>
      <c r="F181" s="81">
        <v>0.6</v>
      </c>
      <c r="G181" s="71"/>
      <c r="H181" s="78">
        <f t="shared" si="6"/>
        <v>5.8199999999999994</v>
      </c>
      <c r="I181" s="71"/>
      <c r="J181" s="79" t="s">
        <v>22</v>
      </c>
    </row>
    <row r="182" spans="1:10" x14ac:dyDescent="0.3">
      <c r="A182" s="94"/>
      <c r="B182" s="95"/>
      <c r="C182" s="80" t="s">
        <v>105</v>
      </c>
      <c r="D182" s="71"/>
      <c r="E182" s="78">
        <v>16.7</v>
      </c>
      <c r="F182" s="81">
        <v>0.6</v>
      </c>
      <c r="G182" s="71"/>
      <c r="H182" s="78">
        <f t="shared" si="6"/>
        <v>10.02</v>
      </c>
      <c r="I182" s="71"/>
      <c r="J182" s="79" t="s">
        <v>22</v>
      </c>
    </row>
    <row r="183" spans="1:10" x14ac:dyDescent="0.3">
      <c r="A183" s="94"/>
      <c r="B183" s="95"/>
      <c r="C183" s="80" t="s">
        <v>106</v>
      </c>
      <c r="D183" s="71"/>
      <c r="E183" s="78">
        <v>16.16</v>
      </c>
      <c r="F183" s="81">
        <v>0.6</v>
      </c>
      <c r="G183" s="71"/>
      <c r="H183" s="78">
        <f t="shared" si="6"/>
        <v>9.6959999999999997</v>
      </c>
      <c r="I183" s="71"/>
      <c r="J183" s="79" t="s">
        <v>22</v>
      </c>
    </row>
    <row r="184" spans="1:10" x14ac:dyDescent="0.3">
      <c r="A184" s="94"/>
      <c r="B184" s="95"/>
      <c r="C184" s="80" t="s">
        <v>107</v>
      </c>
      <c r="D184" s="71"/>
      <c r="E184" s="78">
        <v>4.8099999999999996</v>
      </c>
      <c r="F184" s="81">
        <v>0.6</v>
      </c>
      <c r="G184" s="71"/>
      <c r="H184" s="78">
        <f t="shared" si="6"/>
        <v>2.8859999999999997</v>
      </c>
      <c r="I184" s="71"/>
      <c r="J184" s="79" t="s">
        <v>22</v>
      </c>
    </row>
    <row r="185" spans="1:10" x14ac:dyDescent="0.3">
      <c r="A185" s="94"/>
      <c r="B185" s="95"/>
      <c r="C185" s="80" t="s">
        <v>108</v>
      </c>
      <c r="D185" s="71"/>
      <c r="E185" s="78">
        <v>4.17</v>
      </c>
      <c r="F185" s="81">
        <v>0.6</v>
      </c>
      <c r="G185" s="71"/>
      <c r="H185" s="78">
        <f t="shared" si="6"/>
        <v>2.5019999999999998</v>
      </c>
      <c r="I185" s="71"/>
      <c r="J185" s="79" t="s">
        <v>22</v>
      </c>
    </row>
    <row r="186" spans="1:10" x14ac:dyDescent="0.3">
      <c r="A186" s="94"/>
      <c r="B186" s="95"/>
      <c r="C186" s="80" t="s">
        <v>109</v>
      </c>
      <c r="D186" s="71"/>
      <c r="E186" s="78">
        <v>15.5</v>
      </c>
      <c r="F186" s="81">
        <v>0.6</v>
      </c>
      <c r="G186" s="71"/>
      <c r="H186" s="78">
        <f t="shared" si="6"/>
        <v>9.2999999999999989</v>
      </c>
      <c r="I186" s="71"/>
      <c r="J186" s="79" t="s">
        <v>22</v>
      </c>
    </row>
    <row r="187" spans="1:10" x14ac:dyDescent="0.3">
      <c r="A187" s="94"/>
      <c r="B187" s="95"/>
      <c r="C187" s="80" t="s">
        <v>110</v>
      </c>
      <c r="D187" s="71"/>
      <c r="E187" s="78">
        <v>25</v>
      </c>
      <c r="F187" s="81">
        <v>0.6</v>
      </c>
      <c r="G187" s="71"/>
      <c r="H187" s="78">
        <f t="shared" si="6"/>
        <v>15</v>
      </c>
      <c r="I187" s="71"/>
      <c r="J187" s="79" t="s">
        <v>22</v>
      </c>
    </row>
    <row r="188" spans="1:10" x14ac:dyDescent="0.3">
      <c r="A188" s="94"/>
      <c r="B188" s="95"/>
      <c r="C188" s="80" t="s">
        <v>111</v>
      </c>
      <c r="D188" s="71"/>
      <c r="E188" s="78">
        <v>9.1</v>
      </c>
      <c r="F188" s="81">
        <v>0.6</v>
      </c>
      <c r="G188" s="71"/>
      <c r="H188" s="78">
        <f t="shared" si="6"/>
        <v>5.46</v>
      </c>
      <c r="I188" s="71"/>
      <c r="J188" s="79" t="s">
        <v>22</v>
      </c>
    </row>
    <row r="189" spans="1:10" x14ac:dyDescent="0.3">
      <c r="A189" s="94"/>
      <c r="B189" s="95"/>
      <c r="C189" s="80" t="s">
        <v>112</v>
      </c>
      <c r="D189" s="71"/>
      <c r="E189" s="78">
        <v>21.28</v>
      </c>
      <c r="F189" s="81">
        <v>0.6</v>
      </c>
      <c r="G189" s="71"/>
      <c r="H189" s="78">
        <f t="shared" si="6"/>
        <v>12.768000000000001</v>
      </c>
      <c r="I189" s="71"/>
      <c r="J189" s="79" t="s">
        <v>22</v>
      </c>
    </row>
    <row r="190" spans="1:10" x14ac:dyDescent="0.3">
      <c r="A190" s="94"/>
      <c r="B190" s="95"/>
      <c r="C190" s="80" t="s">
        <v>133</v>
      </c>
      <c r="D190" s="71"/>
      <c r="E190" s="78">
        <v>23.08</v>
      </c>
      <c r="F190" s="81">
        <v>0.6</v>
      </c>
      <c r="G190" s="71"/>
      <c r="H190" s="78">
        <f t="shared" si="6"/>
        <v>13.847999999999999</v>
      </c>
      <c r="I190" s="71"/>
      <c r="J190" s="79" t="s">
        <v>22</v>
      </c>
    </row>
    <row r="191" spans="1:10" x14ac:dyDescent="0.3">
      <c r="A191" s="94"/>
      <c r="B191" s="95"/>
      <c r="C191" s="80" t="s">
        <v>113</v>
      </c>
      <c r="D191" s="71"/>
      <c r="E191" s="78">
        <v>11.78</v>
      </c>
      <c r="F191" s="81">
        <v>0.6</v>
      </c>
      <c r="G191" s="71"/>
      <c r="H191" s="78">
        <f t="shared" si="6"/>
        <v>7.0679999999999996</v>
      </c>
      <c r="I191" s="71"/>
      <c r="J191" s="79" t="s">
        <v>22</v>
      </c>
    </row>
    <row r="192" spans="1:10" x14ac:dyDescent="0.3">
      <c r="A192" s="94"/>
      <c r="B192" s="95"/>
      <c r="C192" s="80" t="s">
        <v>114</v>
      </c>
      <c r="D192" s="71"/>
      <c r="E192" s="78">
        <v>6.37</v>
      </c>
      <c r="F192" s="81">
        <v>0.6</v>
      </c>
      <c r="G192" s="71"/>
      <c r="H192" s="78">
        <f t="shared" si="6"/>
        <v>3.8220000000000001</v>
      </c>
      <c r="I192" s="71"/>
      <c r="J192" s="79" t="s">
        <v>22</v>
      </c>
    </row>
    <row r="193" spans="1:10" x14ac:dyDescent="0.3">
      <c r="A193" s="94"/>
      <c r="B193" s="95"/>
      <c r="C193" s="80" t="s">
        <v>115</v>
      </c>
      <c r="D193" s="71"/>
      <c r="E193" s="78">
        <v>7.3</v>
      </c>
      <c r="F193" s="81">
        <v>0.6</v>
      </c>
      <c r="G193" s="71"/>
      <c r="H193" s="78">
        <f t="shared" si="6"/>
        <v>4.38</v>
      </c>
      <c r="I193" s="71"/>
      <c r="J193" s="79" t="s">
        <v>22</v>
      </c>
    </row>
    <row r="194" spans="1:10" x14ac:dyDescent="0.3">
      <c r="A194" s="94"/>
      <c r="B194" s="95"/>
      <c r="C194" s="80" t="s">
        <v>116</v>
      </c>
      <c r="D194" s="71"/>
      <c r="E194" s="78">
        <v>6.32</v>
      </c>
      <c r="F194" s="81">
        <v>0.6</v>
      </c>
      <c r="G194" s="71"/>
      <c r="H194" s="78">
        <f t="shared" si="6"/>
        <v>3.7919999999999998</v>
      </c>
      <c r="I194" s="71"/>
      <c r="J194" s="79" t="s">
        <v>22</v>
      </c>
    </row>
    <row r="195" spans="1:10" x14ac:dyDescent="0.3">
      <c r="A195" s="94"/>
      <c r="B195" s="95"/>
      <c r="C195" s="80" t="s">
        <v>117</v>
      </c>
      <c r="D195" s="71"/>
      <c r="E195" s="78">
        <v>15.6</v>
      </c>
      <c r="F195" s="81">
        <v>0.6</v>
      </c>
      <c r="G195" s="71"/>
      <c r="H195" s="78">
        <f t="shared" si="6"/>
        <v>9.36</v>
      </c>
      <c r="I195" s="71"/>
      <c r="J195" s="79" t="s">
        <v>22</v>
      </c>
    </row>
    <row r="196" spans="1:10" x14ac:dyDescent="0.3">
      <c r="A196" s="94"/>
      <c r="B196" s="95"/>
      <c r="C196" s="80" t="s">
        <v>118</v>
      </c>
      <c r="D196" s="71"/>
      <c r="E196" s="78">
        <v>2.11</v>
      </c>
      <c r="F196" s="81">
        <v>0.6</v>
      </c>
      <c r="G196" s="71"/>
      <c r="H196" s="78">
        <f t="shared" si="6"/>
        <v>1.2659999999999998</v>
      </c>
      <c r="I196" s="71"/>
      <c r="J196" s="79" t="s">
        <v>22</v>
      </c>
    </row>
    <row r="197" spans="1:10" x14ac:dyDescent="0.3">
      <c r="A197" s="94"/>
      <c r="B197" s="95"/>
      <c r="C197" s="77" t="s">
        <v>53</v>
      </c>
      <c r="D197" s="71"/>
      <c r="E197" s="78"/>
      <c r="F197" s="81"/>
      <c r="G197" s="71"/>
      <c r="H197" s="78">
        <f>+SUM(H198:H204)</f>
        <v>63.257999999999996</v>
      </c>
      <c r="I197" s="71"/>
      <c r="J197" s="79" t="s">
        <v>22</v>
      </c>
    </row>
    <row r="198" spans="1:10" x14ac:dyDescent="0.3">
      <c r="A198" s="94"/>
      <c r="B198" s="95"/>
      <c r="C198" s="80" t="s">
        <v>120</v>
      </c>
      <c r="D198" s="71"/>
      <c r="E198" s="78">
        <v>2.5099999999999998</v>
      </c>
      <c r="F198" s="81">
        <v>0.6</v>
      </c>
      <c r="G198" s="71"/>
      <c r="H198" s="78">
        <f>+E198*F198</f>
        <v>1.5059999999999998</v>
      </c>
      <c r="I198" s="71"/>
      <c r="J198" s="79" t="s">
        <v>22</v>
      </c>
    </row>
    <row r="199" spans="1:10" x14ac:dyDescent="0.3">
      <c r="A199" s="94"/>
      <c r="B199" s="95"/>
      <c r="C199" s="80" t="s">
        <v>122</v>
      </c>
      <c r="D199" s="71"/>
      <c r="E199" s="78">
        <v>3.69</v>
      </c>
      <c r="F199" s="81">
        <v>0.6</v>
      </c>
      <c r="G199" s="71"/>
      <c r="H199" s="78">
        <f t="shared" ref="H199:H204" si="7">+E199*F199</f>
        <v>2.214</v>
      </c>
      <c r="I199" s="71"/>
      <c r="J199" s="79" t="s">
        <v>22</v>
      </c>
    </row>
    <row r="200" spans="1:10" x14ac:dyDescent="0.3">
      <c r="A200" s="94"/>
      <c r="B200" s="95"/>
      <c r="C200" s="80" t="s">
        <v>121</v>
      </c>
      <c r="D200" s="71"/>
      <c r="E200" s="78">
        <v>20</v>
      </c>
      <c r="F200" s="81">
        <v>0.6</v>
      </c>
      <c r="G200" s="71"/>
      <c r="H200" s="78">
        <f t="shared" si="7"/>
        <v>12</v>
      </c>
      <c r="I200" s="71"/>
      <c r="J200" s="79" t="s">
        <v>22</v>
      </c>
    </row>
    <row r="201" spans="1:10" x14ac:dyDescent="0.3">
      <c r="A201" s="94"/>
      <c r="B201" s="95"/>
      <c r="C201" s="80" t="s">
        <v>123</v>
      </c>
      <c r="D201" s="71"/>
      <c r="E201" s="78">
        <v>21.58</v>
      </c>
      <c r="F201" s="81">
        <v>0.6</v>
      </c>
      <c r="G201" s="71"/>
      <c r="H201" s="78">
        <f t="shared" si="7"/>
        <v>12.947999999999999</v>
      </c>
      <c r="I201" s="71"/>
      <c r="J201" s="79" t="s">
        <v>22</v>
      </c>
    </row>
    <row r="202" spans="1:10" x14ac:dyDescent="0.3">
      <c r="A202" s="94"/>
      <c r="B202" s="95"/>
      <c r="C202" s="80" t="s">
        <v>124</v>
      </c>
      <c r="D202" s="71"/>
      <c r="E202" s="78">
        <v>14.9</v>
      </c>
      <c r="F202" s="81">
        <v>0.6</v>
      </c>
      <c r="G202" s="71"/>
      <c r="H202" s="78">
        <f t="shared" si="7"/>
        <v>8.94</v>
      </c>
      <c r="I202" s="71"/>
      <c r="J202" s="79" t="s">
        <v>22</v>
      </c>
    </row>
    <row r="203" spans="1:10" x14ac:dyDescent="0.3">
      <c r="A203" s="94"/>
      <c r="B203" s="95"/>
      <c r="C203" s="80" t="s">
        <v>125</v>
      </c>
      <c r="D203" s="71"/>
      <c r="E203" s="78">
        <v>14.25</v>
      </c>
      <c r="F203" s="81">
        <v>0.6</v>
      </c>
      <c r="G203" s="71"/>
      <c r="H203" s="78">
        <f t="shared" si="7"/>
        <v>8.5499999999999989</v>
      </c>
      <c r="I203" s="71"/>
      <c r="J203" s="79" t="s">
        <v>22</v>
      </c>
    </row>
    <row r="204" spans="1:10" x14ac:dyDescent="0.3">
      <c r="A204" s="94"/>
      <c r="B204" s="95"/>
      <c r="C204" s="80" t="s">
        <v>126</v>
      </c>
      <c r="D204" s="71"/>
      <c r="E204" s="78">
        <v>28.5</v>
      </c>
      <c r="F204" s="81">
        <v>0.6</v>
      </c>
      <c r="G204" s="71"/>
      <c r="H204" s="78">
        <f t="shared" si="7"/>
        <v>17.099999999999998</v>
      </c>
      <c r="I204" s="71"/>
      <c r="J204" s="79" t="s">
        <v>22</v>
      </c>
    </row>
    <row r="205" spans="1:10" x14ac:dyDescent="0.3">
      <c r="A205" s="94"/>
      <c r="B205" s="95"/>
      <c r="C205" s="77" t="s">
        <v>119</v>
      </c>
      <c r="D205" s="71"/>
      <c r="E205" s="78"/>
      <c r="F205" s="81"/>
      <c r="G205" s="71"/>
      <c r="H205" s="78">
        <f>+SUM(H206:H211)</f>
        <v>77.01600000000002</v>
      </c>
      <c r="I205" s="71"/>
      <c r="J205" s="79" t="s">
        <v>22</v>
      </c>
    </row>
    <row r="206" spans="1:10" x14ac:dyDescent="0.3">
      <c r="A206" s="94"/>
      <c r="B206" s="95"/>
      <c r="C206" s="80" t="s">
        <v>127</v>
      </c>
      <c r="D206" s="71"/>
      <c r="E206" s="78">
        <v>17.23</v>
      </c>
      <c r="F206" s="81">
        <v>0.6</v>
      </c>
      <c r="G206" s="71"/>
      <c r="H206" s="78">
        <f>+E206*F206</f>
        <v>10.337999999999999</v>
      </c>
      <c r="I206" s="71"/>
      <c r="J206" s="79" t="s">
        <v>22</v>
      </c>
    </row>
    <row r="207" spans="1:10" x14ac:dyDescent="0.3">
      <c r="A207" s="94"/>
      <c r="B207" s="95"/>
      <c r="C207" s="80" t="s">
        <v>128</v>
      </c>
      <c r="D207" s="71"/>
      <c r="E207" s="78">
        <v>54.2</v>
      </c>
      <c r="F207" s="81">
        <v>0.6</v>
      </c>
      <c r="G207" s="71"/>
      <c r="H207" s="78">
        <f t="shared" ref="H207:H211" si="8">+E207*F207</f>
        <v>32.520000000000003</v>
      </c>
      <c r="I207" s="71"/>
      <c r="J207" s="79" t="s">
        <v>22</v>
      </c>
    </row>
    <row r="208" spans="1:10" x14ac:dyDescent="0.3">
      <c r="A208" s="94"/>
      <c r="B208" s="95"/>
      <c r="C208" s="80" t="s">
        <v>129</v>
      </c>
      <c r="D208" s="71"/>
      <c r="E208" s="78">
        <v>21.85</v>
      </c>
      <c r="F208" s="81">
        <v>0.6</v>
      </c>
      <c r="G208" s="71"/>
      <c r="H208" s="78">
        <f t="shared" si="8"/>
        <v>13.110000000000001</v>
      </c>
      <c r="I208" s="71"/>
      <c r="J208" s="79" t="s">
        <v>22</v>
      </c>
    </row>
    <row r="209" spans="1:10" x14ac:dyDescent="0.3">
      <c r="A209" s="94"/>
      <c r="B209" s="95"/>
      <c r="C209" s="80" t="s">
        <v>130</v>
      </c>
      <c r="D209" s="71"/>
      <c r="E209" s="78">
        <v>24.67</v>
      </c>
      <c r="F209" s="81">
        <v>0.6</v>
      </c>
      <c r="G209" s="71"/>
      <c r="H209" s="78">
        <f t="shared" si="8"/>
        <v>14.802</v>
      </c>
      <c r="I209" s="71"/>
      <c r="J209" s="79" t="s">
        <v>22</v>
      </c>
    </row>
    <row r="210" spans="1:10" x14ac:dyDescent="0.3">
      <c r="A210" s="94"/>
      <c r="B210" s="95"/>
      <c r="C210" s="80" t="s">
        <v>131</v>
      </c>
      <c r="D210" s="71"/>
      <c r="E210" s="78">
        <v>8.9</v>
      </c>
      <c r="F210" s="81">
        <v>0.6</v>
      </c>
      <c r="G210" s="71"/>
      <c r="H210" s="78">
        <f t="shared" si="8"/>
        <v>5.34</v>
      </c>
      <c r="I210" s="71"/>
      <c r="J210" s="79" t="s">
        <v>22</v>
      </c>
    </row>
    <row r="211" spans="1:10" x14ac:dyDescent="0.3">
      <c r="A211" s="94"/>
      <c r="B211" s="95"/>
      <c r="C211" s="80" t="s">
        <v>132</v>
      </c>
      <c r="D211" s="71"/>
      <c r="E211" s="78">
        <v>1.51</v>
      </c>
      <c r="F211" s="81">
        <v>0.6</v>
      </c>
      <c r="G211" s="71"/>
      <c r="H211" s="78">
        <f t="shared" si="8"/>
        <v>0.90599999999999992</v>
      </c>
      <c r="I211" s="71"/>
      <c r="J211" s="79" t="s">
        <v>22</v>
      </c>
    </row>
    <row r="212" spans="1:10" x14ac:dyDescent="0.3">
      <c r="A212" s="94"/>
      <c r="B212" s="95"/>
      <c r="C212" s="80"/>
      <c r="D212" s="71"/>
      <c r="E212" s="78"/>
      <c r="F212" s="81"/>
      <c r="G212" s="71"/>
      <c r="H212" s="78"/>
      <c r="I212" s="71"/>
      <c r="J212" s="73"/>
    </row>
    <row r="213" spans="1:10" x14ac:dyDescent="0.3">
      <c r="A213" s="94"/>
      <c r="B213" s="95"/>
      <c r="C213" s="70" t="s">
        <v>3</v>
      </c>
      <c r="D213" s="71"/>
      <c r="E213" s="78"/>
      <c r="F213" s="81"/>
      <c r="G213" s="71"/>
      <c r="H213" s="78"/>
      <c r="I213" s="71"/>
      <c r="J213" s="73"/>
    </row>
    <row r="214" spans="1:10" x14ac:dyDescent="0.3">
      <c r="A214" s="94"/>
      <c r="B214" s="95"/>
      <c r="C214" s="74" t="s">
        <v>4</v>
      </c>
      <c r="D214" s="71"/>
      <c r="E214" s="78"/>
      <c r="F214" s="81"/>
      <c r="G214" s="71"/>
      <c r="H214" s="78"/>
      <c r="I214" s="82">
        <f>+SUM(H216:H253)</f>
        <v>215.01000000000002</v>
      </c>
      <c r="J214" s="76" t="s">
        <v>25</v>
      </c>
    </row>
    <row r="215" spans="1:10" x14ac:dyDescent="0.3">
      <c r="A215" s="94"/>
      <c r="B215" s="95"/>
      <c r="C215" s="77" t="s">
        <v>144</v>
      </c>
      <c r="D215" s="71"/>
      <c r="E215" s="78"/>
      <c r="F215" s="81"/>
      <c r="G215" s="71"/>
      <c r="H215" s="78"/>
      <c r="I215" s="71"/>
      <c r="J215" s="73"/>
    </row>
    <row r="216" spans="1:10" x14ac:dyDescent="0.3">
      <c r="A216" s="94"/>
      <c r="B216" s="95"/>
      <c r="C216" s="80" t="s">
        <v>84</v>
      </c>
      <c r="D216" s="71"/>
      <c r="E216" s="78">
        <v>23.41</v>
      </c>
      <c r="F216" s="81">
        <v>0.6</v>
      </c>
      <c r="G216" s="81">
        <v>1</v>
      </c>
      <c r="H216" s="78">
        <f>E216*F216*G216</f>
        <v>14.045999999999999</v>
      </c>
      <c r="I216" s="71"/>
      <c r="J216" s="79" t="s">
        <v>25</v>
      </c>
    </row>
    <row r="217" spans="1:10" x14ac:dyDescent="0.3">
      <c r="A217" s="94"/>
      <c r="B217" s="95"/>
      <c r="C217" s="80" t="s">
        <v>76</v>
      </c>
      <c r="D217" s="71"/>
      <c r="E217" s="78">
        <v>3.17</v>
      </c>
      <c r="F217" s="81">
        <v>0.6</v>
      </c>
      <c r="G217" s="81">
        <v>1</v>
      </c>
      <c r="H217" s="78">
        <f t="shared" ref="H217:H253" si="9">E217*F217*G217</f>
        <v>1.9019999999999999</v>
      </c>
      <c r="I217" s="71"/>
      <c r="J217" s="79" t="s">
        <v>25</v>
      </c>
    </row>
    <row r="218" spans="1:10" x14ac:dyDescent="0.3">
      <c r="A218" s="94"/>
      <c r="B218" s="95"/>
      <c r="C218" s="80" t="s">
        <v>77</v>
      </c>
      <c r="D218" s="71"/>
      <c r="E218" s="78">
        <v>3.55</v>
      </c>
      <c r="F218" s="81">
        <v>0.6</v>
      </c>
      <c r="G218" s="81">
        <v>1</v>
      </c>
      <c r="H218" s="78">
        <f t="shared" si="9"/>
        <v>2.13</v>
      </c>
      <c r="I218" s="71"/>
      <c r="J218" s="79" t="s">
        <v>25</v>
      </c>
    </row>
    <row r="219" spans="1:10" x14ac:dyDescent="0.3">
      <c r="A219" s="94"/>
      <c r="B219" s="95"/>
      <c r="C219" s="80" t="s">
        <v>78</v>
      </c>
      <c r="D219" s="71"/>
      <c r="E219" s="78">
        <v>15.8</v>
      </c>
      <c r="F219" s="81">
        <v>0.6</v>
      </c>
      <c r="G219" s="81">
        <v>1</v>
      </c>
      <c r="H219" s="78">
        <f t="shared" si="9"/>
        <v>9.48</v>
      </c>
      <c r="I219" s="71"/>
      <c r="J219" s="79" t="s">
        <v>25</v>
      </c>
    </row>
    <row r="220" spans="1:10" x14ac:dyDescent="0.3">
      <c r="A220" s="94"/>
      <c r="B220" s="95"/>
      <c r="C220" s="80" t="s">
        <v>90</v>
      </c>
      <c r="D220" s="71"/>
      <c r="E220" s="78">
        <v>1.1100000000000001</v>
      </c>
      <c r="F220" s="81">
        <v>0.6</v>
      </c>
      <c r="G220" s="81">
        <v>1</v>
      </c>
      <c r="H220" s="78">
        <f t="shared" si="9"/>
        <v>0.66600000000000004</v>
      </c>
      <c r="I220" s="71"/>
      <c r="J220" s="79" t="s">
        <v>25</v>
      </c>
    </row>
    <row r="221" spans="1:10" x14ac:dyDescent="0.3">
      <c r="A221" s="94"/>
      <c r="B221" s="95"/>
      <c r="C221" s="80" t="s">
        <v>79</v>
      </c>
      <c r="D221" s="71"/>
      <c r="E221" s="78">
        <v>16.100000000000001</v>
      </c>
      <c r="F221" s="81">
        <v>0.6</v>
      </c>
      <c r="G221" s="81">
        <v>1</v>
      </c>
      <c r="H221" s="78">
        <f t="shared" si="9"/>
        <v>9.66</v>
      </c>
      <c r="I221" s="71"/>
      <c r="J221" s="79" t="s">
        <v>25</v>
      </c>
    </row>
    <row r="222" spans="1:10" x14ac:dyDescent="0.3">
      <c r="A222" s="94"/>
      <c r="B222" s="95"/>
      <c r="C222" s="80" t="s">
        <v>85</v>
      </c>
      <c r="D222" s="71"/>
      <c r="E222" s="78">
        <v>3.64</v>
      </c>
      <c r="F222" s="81">
        <v>0.6</v>
      </c>
      <c r="G222" s="81">
        <v>1</v>
      </c>
      <c r="H222" s="78">
        <f t="shared" si="9"/>
        <v>2.1840000000000002</v>
      </c>
      <c r="I222" s="71"/>
      <c r="J222" s="79" t="s">
        <v>25</v>
      </c>
    </row>
    <row r="223" spans="1:10" x14ac:dyDescent="0.3">
      <c r="A223" s="94"/>
      <c r="B223" s="95"/>
      <c r="C223" s="80" t="s">
        <v>86</v>
      </c>
      <c r="D223" s="71"/>
      <c r="E223" s="78">
        <v>4.7</v>
      </c>
      <c r="F223" s="81">
        <v>0.6</v>
      </c>
      <c r="G223" s="81">
        <v>1</v>
      </c>
      <c r="H223" s="78">
        <f t="shared" si="9"/>
        <v>2.82</v>
      </c>
      <c r="I223" s="71"/>
      <c r="J223" s="79" t="s">
        <v>25</v>
      </c>
    </row>
    <row r="224" spans="1:10" x14ac:dyDescent="0.3">
      <c r="A224" s="94"/>
      <c r="B224" s="95"/>
      <c r="C224" s="80" t="s">
        <v>87</v>
      </c>
      <c r="D224" s="71"/>
      <c r="E224" s="78">
        <v>2.81</v>
      </c>
      <c r="F224" s="81">
        <v>0.6</v>
      </c>
      <c r="G224" s="81">
        <v>1</v>
      </c>
      <c r="H224" s="78">
        <f t="shared" si="9"/>
        <v>1.6859999999999999</v>
      </c>
      <c r="I224" s="71"/>
      <c r="J224" s="79" t="s">
        <v>25</v>
      </c>
    </row>
    <row r="225" spans="1:10" x14ac:dyDescent="0.3">
      <c r="A225" s="94"/>
      <c r="B225" s="95"/>
      <c r="C225" s="80" t="s">
        <v>88</v>
      </c>
      <c r="D225" s="71"/>
      <c r="E225" s="78">
        <v>3.7</v>
      </c>
      <c r="F225" s="81">
        <v>0.6</v>
      </c>
      <c r="G225" s="81">
        <v>1</v>
      </c>
      <c r="H225" s="78">
        <f t="shared" si="9"/>
        <v>2.2200000000000002</v>
      </c>
      <c r="I225" s="71"/>
      <c r="J225" s="79" t="s">
        <v>25</v>
      </c>
    </row>
    <row r="226" spans="1:10" x14ac:dyDescent="0.3">
      <c r="A226" s="94"/>
      <c r="B226" s="95"/>
      <c r="C226" s="80" t="s">
        <v>89</v>
      </c>
      <c r="D226" s="71"/>
      <c r="E226" s="78">
        <v>6.28</v>
      </c>
      <c r="F226" s="81">
        <v>0.6</v>
      </c>
      <c r="G226" s="81">
        <v>1</v>
      </c>
      <c r="H226" s="78">
        <f t="shared" si="9"/>
        <v>3.7679999999999998</v>
      </c>
      <c r="I226" s="71"/>
      <c r="J226" s="79" t="s">
        <v>25</v>
      </c>
    </row>
    <row r="227" spans="1:10" x14ac:dyDescent="0.3">
      <c r="A227" s="94"/>
      <c r="B227" s="95"/>
      <c r="C227" s="80" t="s">
        <v>81</v>
      </c>
      <c r="D227" s="71"/>
      <c r="E227" s="78">
        <v>23.42</v>
      </c>
      <c r="F227" s="81">
        <v>0.6</v>
      </c>
      <c r="G227" s="81">
        <v>1</v>
      </c>
      <c r="H227" s="78">
        <f t="shared" si="9"/>
        <v>14.052000000000001</v>
      </c>
      <c r="I227" s="71"/>
      <c r="J227" s="79" t="s">
        <v>25</v>
      </c>
    </row>
    <row r="228" spans="1:10" x14ac:dyDescent="0.3">
      <c r="A228" s="94"/>
      <c r="B228" s="95"/>
      <c r="C228" s="80" t="s">
        <v>91</v>
      </c>
      <c r="D228" s="71"/>
      <c r="E228" s="78">
        <v>7.9</v>
      </c>
      <c r="F228" s="81">
        <v>0.6</v>
      </c>
      <c r="G228" s="81">
        <v>1</v>
      </c>
      <c r="H228" s="78">
        <f t="shared" si="9"/>
        <v>4.74</v>
      </c>
      <c r="I228" s="71"/>
      <c r="J228" s="79" t="s">
        <v>25</v>
      </c>
    </row>
    <row r="229" spans="1:10" x14ac:dyDescent="0.3">
      <c r="A229" s="94"/>
      <c r="B229" s="95"/>
      <c r="C229" s="80" t="s">
        <v>82</v>
      </c>
      <c r="D229" s="71"/>
      <c r="E229" s="78">
        <v>5.71</v>
      </c>
      <c r="F229" s="81">
        <v>0.6</v>
      </c>
      <c r="G229" s="81">
        <v>1</v>
      </c>
      <c r="H229" s="78">
        <f t="shared" si="9"/>
        <v>3.4259999999999997</v>
      </c>
      <c r="I229" s="71"/>
      <c r="J229" s="79" t="s">
        <v>25</v>
      </c>
    </row>
    <row r="230" spans="1:10" x14ac:dyDescent="0.3">
      <c r="A230" s="94"/>
      <c r="B230" s="95"/>
      <c r="C230" s="80" t="s">
        <v>83</v>
      </c>
      <c r="D230" s="71"/>
      <c r="E230" s="78">
        <v>11</v>
      </c>
      <c r="F230" s="81">
        <v>0.6</v>
      </c>
      <c r="G230" s="81">
        <v>1</v>
      </c>
      <c r="H230" s="78">
        <f t="shared" si="9"/>
        <v>6.6</v>
      </c>
      <c r="I230" s="71"/>
      <c r="J230" s="79" t="s">
        <v>25</v>
      </c>
    </row>
    <row r="231" spans="1:10" x14ac:dyDescent="0.3">
      <c r="A231" s="94"/>
      <c r="B231" s="95"/>
      <c r="C231" s="80" t="s">
        <v>92</v>
      </c>
      <c r="D231" s="71"/>
      <c r="E231" s="78">
        <v>3.13</v>
      </c>
      <c r="F231" s="81">
        <v>0.6</v>
      </c>
      <c r="G231" s="81">
        <v>1</v>
      </c>
      <c r="H231" s="78">
        <f t="shared" si="9"/>
        <v>1.8779999999999999</v>
      </c>
      <c r="I231" s="71"/>
      <c r="J231" s="79" t="s">
        <v>25</v>
      </c>
    </row>
    <row r="232" spans="1:10" x14ac:dyDescent="0.3">
      <c r="A232" s="94"/>
      <c r="B232" s="95"/>
      <c r="C232" s="80" t="s">
        <v>93</v>
      </c>
      <c r="D232" s="71"/>
      <c r="E232" s="78">
        <v>15.74</v>
      </c>
      <c r="F232" s="81">
        <v>0.6</v>
      </c>
      <c r="G232" s="81">
        <v>1</v>
      </c>
      <c r="H232" s="78">
        <f t="shared" si="9"/>
        <v>9.4439999999999991</v>
      </c>
      <c r="I232" s="71"/>
      <c r="J232" s="79" t="s">
        <v>25</v>
      </c>
    </row>
    <row r="233" spans="1:10" x14ac:dyDescent="0.3">
      <c r="A233" s="94"/>
      <c r="B233" s="95"/>
      <c r="C233" s="80" t="s">
        <v>94</v>
      </c>
      <c r="D233" s="71"/>
      <c r="E233" s="78">
        <v>5.9</v>
      </c>
      <c r="F233" s="81">
        <v>0.6</v>
      </c>
      <c r="G233" s="81">
        <v>1</v>
      </c>
      <c r="H233" s="78">
        <f t="shared" si="9"/>
        <v>3.54</v>
      </c>
      <c r="I233" s="71"/>
      <c r="J233" s="79" t="s">
        <v>25</v>
      </c>
    </row>
    <row r="234" spans="1:10" x14ac:dyDescent="0.3">
      <c r="A234" s="94"/>
      <c r="B234" s="95"/>
      <c r="C234" s="80" t="s">
        <v>95</v>
      </c>
      <c r="D234" s="71"/>
      <c r="E234" s="78">
        <v>7.8</v>
      </c>
      <c r="F234" s="81">
        <v>0.6</v>
      </c>
      <c r="G234" s="81">
        <v>1</v>
      </c>
      <c r="H234" s="78">
        <f t="shared" si="9"/>
        <v>4.68</v>
      </c>
      <c r="I234" s="71"/>
      <c r="J234" s="79" t="s">
        <v>25</v>
      </c>
    </row>
    <row r="235" spans="1:10" x14ac:dyDescent="0.3">
      <c r="A235" s="94"/>
      <c r="B235" s="95"/>
      <c r="C235" s="80" t="s">
        <v>96</v>
      </c>
      <c r="D235" s="71"/>
      <c r="E235" s="78">
        <v>6.05</v>
      </c>
      <c r="F235" s="81">
        <v>0.6</v>
      </c>
      <c r="G235" s="81">
        <v>1</v>
      </c>
      <c r="H235" s="78">
        <f t="shared" si="9"/>
        <v>3.63</v>
      </c>
      <c r="I235" s="71"/>
      <c r="J235" s="79" t="s">
        <v>25</v>
      </c>
    </row>
    <row r="236" spans="1:10" x14ac:dyDescent="0.3">
      <c r="A236" s="94"/>
      <c r="B236" s="95"/>
      <c r="C236" s="80" t="s">
        <v>97</v>
      </c>
      <c r="D236" s="71"/>
      <c r="E236" s="78">
        <v>22.4</v>
      </c>
      <c r="F236" s="81">
        <v>0.6</v>
      </c>
      <c r="G236" s="81">
        <v>1</v>
      </c>
      <c r="H236" s="78">
        <f t="shared" si="9"/>
        <v>13.44</v>
      </c>
      <c r="I236" s="71"/>
      <c r="J236" s="79" t="s">
        <v>25</v>
      </c>
    </row>
    <row r="237" spans="1:10" x14ac:dyDescent="0.3">
      <c r="A237" s="94"/>
      <c r="B237" s="95"/>
      <c r="C237" s="80" t="s">
        <v>99</v>
      </c>
      <c r="D237" s="71"/>
      <c r="E237" s="78">
        <v>7.71</v>
      </c>
      <c r="F237" s="81">
        <v>0.6</v>
      </c>
      <c r="G237" s="81">
        <v>1</v>
      </c>
      <c r="H237" s="78">
        <f t="shared" si="9"/>
        <v>4.6259999999999994</v>
      </c>
      <c r="I237" s="71"/>
      <c r="J237" s="79" t="s">
        <v>25</v>
      </c>
    </row>
    <row r="238" spans="1:10" x14ac:dyDescent="0.3">
      <c r="A238" s="94"/>
      <c r="B238" s="95"/>
      <c r="C238" s="80" t="s">
        <v>100</v>
      </c>
      <c r="D238" s="71"/>
      <c r="E238" s="78">
        <v>16.25</v>
      </c>
      <c r="F238" s="81">
        <v>0.6</v>
      </c>
      <c r="G238" s="81">
        <v>1</v>
      </c>
      <c r="H238" s="78">
        <f t="shared" si="9"/>
        <v>9.75</v>
      </c>
      <c r="I238" s="71"/>
      <c r="J238" s="79" t="s">
        <v>25</v>
      </c>
    </row>
    <row r="239" spans="1:10" x14ac:dyDescent="0.3">
      <c r="A239" s="94"/>
      <c r="B239" s="95"/>
      <c r="C239" s="80" t="s">
        <v>101</v>
      </c>
      <c r="D239" s="71"/>
      <c r="E239" s="78">
        <v>13.35</v>
      </c>
      <c r="F239" s="81">
        <v>0.6</v>
      </c>
      <c r="G239" s="81">
        <v>1</v>
      </c>
      <c r="H239" s="78">
        <f t="shared" si="9"/>
        <v>8.01</v>
      </c>
      <c r="I239" s="71"/>
      <c r="J239" s="79" t="s">
        <v>25</v>
      </c>
    </row>
    <row r="240" spans="1:10" x14ac:dyDescent="0.3">
      <c r="A240" s="94"/>
      <c r="B240" s="95"/>
      <c r="C240" s="80" t="s">
        <v>102</v>
      </c>
      <c r="D240" s="71"/>
      <c r="E240" s="78">
        <v>7.2</v>
      </c>
      <c r="F240" s="81">
        <v>0.6</v>
      </c>
      <c r="G240" s="81">
        <v>1</v>
      </c>
      <c r="H240" s="78">
        <f t="shared" si="9"/>
        <v>4.32</v>
      </c>
      <c r="I240" s="71"/>
      <c r="J240" s="79" t="s">
        <v>25</v>
      </c>
    </row>
    <row r="241" spans="1:10" x14ac:dyDescent="0.3">
      <c r="A241" s="94"/>
      <c r="B241" s="95"/>
      <c r="C241" s="80" t="s">
        <v>103</v>
      </c>
      <c r="D241" s="71"/>
      <c r="E241" s="78">
        <v>4</v>
      </c>
      <c r="F241" s="81">
        <v>0.6</v>
      </c>
      <c r="G241" s="81">
        <v>1</v>
      </c>
      <c r="H241" s="78">
        <f t="shared" si="9"/>
        <v>2.4</v>
      </c>
      <c r="I241" s="71"/>
      <c r="J241" s="79" t="s">
        <v>25</v>
      </c>
    </row>
    <row r="242" spans="1:10" x14ac:dyDescent="0.3">
      <c r="A242" s="94"/>
      <c r="B242" s="95"/>
      <c r="C242" s="80" t="s">
        <v>104</v>
      </c>
      <c r="D242" s="71"/>
      <c r="E242" s="78">
        <v>9.6999999999999993</v>
      </c>
      <c r="F242" s="81">
        <v>0.6</v>
      </c>
      <c r="G242" s="81">
        <v>1</v>
      </c>
      <c r="H242" s="78">
        <f t="shared" si="9"/>
        <v>5.8199999999999994</v>
      </c>
      <c r="I242" s="71"/>
      <c r="J242" s="79" t="s">
        <v>25</v>
      </c>
    </row>
    <row r="243" spans="1:10" x14ac:dyDescent="0.3">
      <c r="A243" s="94"/>
      <c r="B243" s="95"/>
      <c r="C243" s="80" t="s">
        <v>105</v>
      </c>
      <c r="D243" s="71"/>
      <c r="E243" s="78">
        <v>16.7</v>
      </c>
      <c r="F243" s="81">
        <v>0.6</v>
      </c>
      <c r="G243" s="81">
        <v>1</v>
      </c>
      <c r="H243" s="78">
        <f t="shared" si="9"/>
        <v>10.02</v>
      </c>
      <c r="I243" s="71"/>
      <c r="J243" s="79" t="s">
        <v>25</v>
      </c>
    </row>
    <row r="244" spans="1:10" x14ac:dyDescent="0.3">
      <c r="A244" s="94"/>
      <c r="B244" s="95"/>
      <c r="C244" s="80" t="s">
        <v>106</v>
      </c>
      <c r="D244" s="71"/>
      <c r="E244" s="78">
        <v>16.16</v>
      </c>
      <c r="F244" s="81">
        <v>0.6</v>
      </c>
      <c r="G244" s="81">
        <v>1</v>
      </c>
      <c r="H244" s="78">
        <f t="shared" si="9"/>
        <v>9.6959999999999997</v>
      </c>
      <c r="I244" s="71"/>
      <c r="J244" s="79" t="s">
        <v>25</v>
      </c>
    </row>
    <row r="245" spans="1:10" x14ac:dyDescent="0.3">
      <c r="A245" s="94"/>
      <c r="B245" s="95"/>
      <c r="C245" s="80" t="s">
        <v>107</v>
      </c>
      <c r="D245" s="71"/>
      <c r="E245" s="78">
        <v>4.8099999999999996</v>
      </c>
      <c r="F245" s="81">
        <v>0.6</v>
      </c>
      <c r="G245" s="81">
        <v>1</v>
      </c>
      <c r="H245" s="78">
        <f t="shared" si="9"/>
        <v>2.8859999999999997</v>
      </c>
      <c r="I245" s="71"/>
      <c r="J245" s="79" t="s">
        <v>25</v>
      </c>
    </row>
    <row r="246" spans="1:10" x14ac:dyDescent="0.3">
      <c r="A246" s="94"/>
      <c r="B246" s="95"/>
      <c r="C246" s="80" t="s">
        <v>108</v>
      </c>
      <c r="D246" s="71"/>
      <c r="E246" s="78">
        <v>4.17</v>
      </c>
      <c r="F246" s="81">
        <v>0.6</v>
      </c>
      <c r="G246" s="81">
        <v>1</v>
      </c>
      <c r="H246" s="78">
        <f t="shared" si="9"/>
        <v>2.5019999999999998</v>
      </c>
      <c r="I246" s="71"/>
      <c r="J246" s="79" t="s">
        <v>25</v>
      </c>
    </row>
    <row r="247" spans="1:10" x14ac:dyDescent="0.3">
      <c r="A247" s="94"/>
      <c r="B247" s="95"/>
      <c r="C247" s="80" t="s">
        <v>109</v>
      </c>
      <c r="D247" s="71"/>
      <c r="E247" s="78">
        <v>15.5</v>
      </c>
      <c r="F247" s="81">
        <v>0.6</v>
      </c>
      <c r="G247" s="81">
        <v>1</v>
      </c>
      <c r="H247" s="78">
        <f t="shared" si="9"/>
        <v>9.2999999999999989</v>
      </c>
      <c r="I247" s="71"/>
      <c r="J247" s="79" t="s">
        <v>25</v>
      </c>
    </row>
    <row r="248" spans="1:10" x14ac:dyDescent="0.3">
      <c r="A248" s="94"/>
      <c r="B248" s="95"/>
      <c r="C248" s="80" t="s">
        <v>113</v>
      </c>
      <c r="D248" s="71"/>
      <c r="E248" s="78">
        <v>11.78</v>
      </c>
      <c r="F248" s="81">
        <v>0.6</v>
      </c>
      <c r="G248" s="81">
        <v>1</v>
      </c>
      <c r="H248" s="78">
        <f t="shared" si="9"/>
        <v>7.0679999999999996</v>
      </c>
      <c r="I248" s="71"/>
      <c r="J248" s="79" t="s">
        <v>25</v>
      </c>
    </row>
    <row r="249" spans="1:10" x14ac:dyDescent="0.3">
      <c r="A249" s="94"/>
      <c r="B249" s="95"/>
      <c r="C249" s="80" t="s">
        <v>114</v>
      </c>
      <c r="D249" s="71"/>
      <c r="E249" s="78">
        <v>6.37</v>
      </c>
      <c r="F249" s="81">
        <v>0.6</v>
      </c>
      <c r="G249" s="81">
        <v>1</v>
      </c>
      <c r="H249" s="78">
        <f t="shared" si="9"/>
        <v>3.8220000000000001</v>
      </c>
      <c r="I249" s="71"/>
      <c r="J249" s="79" t="s">
        <v>25</v>
      </c>
    </row>
    <row r="250" spans="1:10" x14ac:dyDescent="0.3">
      <c r="A250" s="94"/>
      <c r="B250" s="95"/>
      <c r="C250" s="80" t="s">
        <v>115</v>
      </c>
      <c r="D250" s="71"/>
      <c r="E250" s="78">
        <v>7.3</v>
      </c>
      <c r="F250" s="81">
        <v>0.6</v>
      </c>
      <c r="G250" s="81">
        <v>1</v>
      </c>
      <c r="H250" s="78">
        <f t="shared" si="9"/>
        <v>4.38</v>
      </c>
      <c r="I250" s="71"/>
      <c r="J250" s="79" t="s">
        <v>25</v>
      </c>
    </row>
    <row r="251" spans="1:10" x14ac:dyDescent="0.3">
      <c r="A251" s="94"/>
      <c r="B251" s="95"/>
      <c r="C251" s="80" t="s">
        <v>116</v>
      </c>
      <c r="D251" s="71"/>
      <c r="E251" s="78">
        <v>6.32</v>
      </c>
      <c r="F251" s="81">
        <v>0.6</v>
      </c>
      <c r="G251" s="81">
        <v>1</v>
      </c>
      <c r="H251" s="78">
        <f t="shared" si="9"/>
        <v>3.7919999999999998</v>
      </c>
      <c r="I251" s="71"/>
      <c r="J251" s="79" t="s">
        <v>25</v>
      </c>
    </row>
    <row r="252" spans="1:10" x14ac:dyDescent="0.3">
      <c r="A252" s="94"/>
      <c r="B252" s="95"/>
      <c r="C252" s="80" t="s">
        <v>117</v>
      </c>
      <c r="D252" s="71"/>
      <c r="E252" s="78">
        <v>15.6</v>
      </c>
      <c r="F252" s="81">
        <v>0.6</v>
      </c>
      <c r="G252" s="81">
        <v>1</v>
      </c>
      <c r="H252" s="78">
        <f t="shared" si="9"/>
        <v>9.36</v>
      </c>
      <c r="I252" s="71"/>
      <c r="J252" s="79" t="s">
        <v>25</v>
      </c>
    </row>
    <row r="253" spans="1:10" x14ac:dyDescent="0.3">
      <c r="A253" s="94"/>
      <c r="B253" s="95"/>
      <c r="C253" s="80" t="s">
        <v>118</v>
      </c>
      <c r="D253" s="71"/>
      <c r="E253" s="78">
        <v>2.11</v>
      </c>
      <c r="F253" s="81">
        <v>0.6</v>
      </c>
      <c r="G253" s="81">
        <v>1</v>
      </c>
      <c r="H253" s="78">
        <f t="shared" si="9"/>
        <v>1.2659999999999998</v>
      </c>
      <c r="I253" s="71"/>
      <c r="J253" s="79" t="s">
        <v>25</v>
      </c>
    </row>
    <row r="254" spans="1:10" x14ac:dyDescent="0.3">
      <c r="A254" s="94"/>
      <c r="B254" s="95"/>
      <c r="C254" s="80"/>
      <c r="D254" s="71"/>
      <c r="E254" s="78"/>
      <c r="F254" s="81"/>
      <c r="G254" s="71"/>
      <c r="H254" s="78"/>
      <c r="I254" s="71"/>
      <c r="J254" s="73"/>
    </row>
    <row r="255" spans="1:10" x14ac:dyDescent="0.3">
      <c r="A255" s="94"/>
      <c r="B255" s="95"/>
      <c r="C255" s="74" t="s">
        <v>5</v>
      </c>
      <c r="D255" s="71"/>
      <c r="E255" s="78"/>
      <c r="F255" s="81"/>
      <c r="G255" s="71"/>
      <c r="H255" s="78"/>
      <c r="I255" s="75">
        <f>+SUM(H257:H280)</f>
        <v>320.31899999999996</v>
      </c>
      <c r="J255" s="76" t="s">
        <v>25</v>
      </c>
    </row>
    <row r="256" spans="1:10" x14ac:dyDescent="0.3">
      <c r="A256" s="94"/>
      <c r="B256" s="95"/>
      <c r="C256" s="77" t="s">
        <v>144</v>
      </c>
      <c r="D256" s="71"/>
      <c r="E256" s="78"/>
      <c r="F256" s="81"/>
      <c r="G256" s="71"/>
      <c r="H256" s="78"/>
      <c r="I256" s="71"/>
      <c r="J256" s="73"/>
    </row>
    <row r="257" spans="1:10" x14ac:dyDescent="0.3">
      <c r="A257" s="94"/>
      <c r="B257" s="95"/>
      <c r="C257" s="80" t="s">
        <v>73</v>
      </c>
      <c r="D257" s="71"/>
      <c r="E257" s="78">
        <v>8.19</v>
      </c>
      <c r="F257" s="81">
        <v>0.6</v>
      </c>
      <c r="G257" s="81">
        <v>1.5</v>
      </c>
      <c r="H257" s="78">
        <f>E257*F257*G257</f>
        <v>7.3709999999999996</v>
      </c>
      <c r="I257" s="71"/>
      <c r="J257" s="79" t="s">
        <v>25</v>
      </c>
    </row>
    <row r="258" spans="1:10" x14ac:dyDescent="0.3">
      <c r="A258" s="94"/>
      <c r="B258" s="95"/>
      <c r="C258" s="80" t="s">
        <v>74</v>
      </c>
      <c r="D258" s="71"/>
      <c r="E258" s="78">
        <v>8.6</v>
      </c>
      <c r="F258" s="81">
        <v>0.6</v>
      </c>
      <c r="G258" s="81">
        <v>1.5</v>
      </c>
      <c r="H258" s="78">
        <f t="shared" ref="H258:H280" si="10">E258*F258*G258</f>
        <v>7.7399999999999984</v>
      </c>
      <c r="I258" s="71"/>
      <c r="J258" s="79" t="s">
        <v>25</v>
      </c>
    </row>
    <row r="259" spans="1:10" x14ac:dyDescent="0.3">
      <c r="A259" s="94"/>
      <c r="B259" s="95"/>
      <c r="C259" s="80" t="s">
        <v>75</v>
      </c>
      <c r="D259" s="71"/>
      <c r="E259" s="78">
        <v>1.47</v>
      </c>
      <c r="F259" s="81">
        <v>0.6</v>
      </c>
      <c r="G259" s="81">
        <v>1.5</v>
      </c>
      <c r="H259" s="78">
        <f t="shared" si="10"/>
        <v>1.323</v>
      </c>
      <c r="I259" s="71"/>
      <c r="J259" s="79" t="s">
        <v>25</v>
      </c>
    </row>
    <row r="260" spans="1:10" x14ac:dyDescent="0.3">
      <c r="A260" s="94"/>
      <c r="B260" s="95"/>
      <c r="C260" s="80" t="s">
        <v>80</v>
      </c>
      <c r="D260" s="71"/>
      <c r="E260" s="78">
        <v>10.5</v>
      </c>
      <c r="F260" s="81">
        <v>0.6</v>
      </c>
      <c r="G260" s="81">
        <v>1.5</v>
      </c>
      <c r="H260" s="78">
        <f t="shared" si="10"/>
        <v>9.4499999999999993</v>
      </c>
      <c r="I260" s="71"/>
      <c r="J260" s="79" t="s">
        <v>25</v>
      </c>
    </row>
    <row r="261" spans="1:10" x14ac:dyDescent="0.3">
      <c r="A261" s="94"/>
      <c r="B261" s="95"/>
      <c r="C261" s="80" t="s">
        <v>98</v>
      </c>
      <c r="D261" s="71"/>
      <c r="E261" s="78">
        <v>14.9</v>
      </c>
      <c r="F261" s="81">
        <v>0.6</v>
      </c>
      <c r="G261" s="81">
        <v>1.5</v>
      </c>
      <c r="H261" s="78">
        <f t="shared" si="10"/>
        <v>13.41</v>
      </c>
      <c r="I261" s="71"/>
      <c r="J261" s="79" t="s">
        <v>25</v>
      </c>
    </row>
    <row r="262" spans="1:10" x14ac:dyDescent="0.3">
      <c r="A262" s="94"/>
      <c r="B262" s="95"/>
      <c r="C262" s="80" t="s">
        <v>110</v>
      </c>
      <c r="D262" s="71"/>
      <c r="E262" s="78">
        <v>25</v>
      </c>
      <c r="F262" s="81">
        <v>0.6</v>
      </c>
      <c r="G262" s="81">
        <v>1.5</v>
      </c>
      <c r="H262" s="78">
        <f t="shared" si="10"/>
        <v>22.5</v>
      </c>
      <c r="I262" s="71"/>
      <c r="J262" s="79" t="s">
        <v>25</v>
      </c>
    </row>
    <row r="263" spans="1:10" x14ac:dyDescent="0.3">
      <c r="A263" s="94"/>
      <c r="B263" s="95"/>
      <c r="C263" s="80" t="s">
        <v>111</v>
      </c>
      <c r="D263" s="71"/>
      <c r="E263" s="78">
        <v>9.1</v>
      </c>
      <c r="F263" s="81">
        <v>0.6</v>
      </c>
      <c r="G263" s="81">
        <v>1.5</v>
      </c>
      <c r="H263" s="78">
        <f t="shared" si="10"/>
        <v>8.19</v>
      </c>
      <c r="I263" s="71"/>
      <c r="J263" s="79" t="s">
        <v>25</v>
      </c>
    </row>
    <row r="264" spans="1:10" x14ac:dyDescent="0.3">
      <c r="A264" s="94"/>
      <c r="B264" s="95"/>
      <c r="C264" s="80" t="s">
        <v>112</v>
      </c>
      <c r="D264" s="71"/>
      <c r="E264" s="78">
        <v>21.28</v>
      </c>
      <c r="F264" s="81">
        <v>0.6</v>
      </c>
      <c r="G264" s="81">
        <v>1.5</v>
      </c>
      <c r="H264" s="78">
        <f t="shared" si="10"/>
        <v>19.152000000000001</v>
      </c>
      <c r="I264" s="71"/>
      <c r="J264" s="79" t="s">
        <v>25</v>
      </c>
    </row>
    <row r="265" spans="1:10" x14ac:dyDescent="0.3">
      <c r="A265" s="94"/>
      <c r="B265" s="95"/>
      <c r="C265" s="80" t="s">
        <v>133</v>
      </c>
      <c r="D265" s="71"/>
      <c r="E265" s="78">
        <v>23.08</v>
      </c>
      <c r="F265" s="81">
        <v>0.6</v>
      </c>
      <c r="G265" s="81">
        <v>1.5</v>
      </c>
      <c r="H265" s="78">
        <f t="shared" si="10"/>
        <v>20.771999999999998</v>
      </c>
      <c r="I265" s="71"/>
      <c r="J265" s="79" t="s">
        <v>25</v>
      </c>
    </row>
    <row r="266" spans="1:10" x14ac:dyDescent="0.3">
      <c r="A266" s="94"/>
      <c r="B266" s="95"/>
      <c r="C266" s="77" t="s">
        <v>53</v>
      </c>
      <c r="D266" s="71"/>
      <c r="E266" s="78"/>
      <c r="F266" s="81"/>
      <c r="G266" s="81"/>
      <c r="H266" s="78"/>
      <c r="I266" s="71"/>
      <c r="J266" s="79"/>
    </row>
    <row r="267" spans="1:10" x14ac:dyDescent="0.3">
      <c r="A267" s="94"/>
      <c r="B267" s="95"/>
      <c r="C267" s="80" t="s">
        <v>120</v>
      </c>
      <c r="D267" s="71"/>
      <c r="E267" s="78">
        <v>2.5099999999999998</v>
      </c>
      <c r="F267" s="81">
        <v>0.6</v>
      </c>
      <c r="G267" s="81">
        <v>1.5</v>
      </c>
      <c r="H267" s="78">
        <f t="shared" si="10"/>
        <v>2.2589999999999995</v>
      </c>
      <c r="I267" s="71"/>
      <c r="J267" s="79" t="s">
        <v>25</v>
      </c>
    </row>
    <row r="268" spans="1:10" x14ac:dyDescent="0.3">
      <c r="A268" s="94"/>
      <c r="B268" s="95"/>
      <c r="C268" s="80" t="s">
        <v>122</v>
      </c>
      <c r="D268" s="71"/>
      <c r="E268" s="78">
        <v>3.69</v>
      </c>
      <c r="F268" s="81">
        <v>0.6</v>
      </c>
      <c r="G268" s="81">
        <v>1.5</v>
      </c>
      <c r="H268" s="78">
        <f t="shared" si="10"/>
        <v>3.3209999999999997</v>
      </c>
      <c r="I268" s="71"/>
      <c r="J268" s="79" t="s">
        <v>25</v>
      </c>
    </row>
    <row r="269" spans="1:10" x14ac:dyDescent="0.3">
      <c r="A269" s="94"/>
      <c r="B269" s="95"/>
      <c r="C269" s="80" t="s">
        <v>121</v>
      </c>
      <c r="D269" s="71"/>
      <c r="E269" s="78">
        <v>20</v>
      </c>
      <c r="F269" s="81">
        <v>0.6</v>
      </c>
      <c r="G269" s="81">
        <v>1.5</v>
      </c>
      <c r="H269" s="78">
        <f t="shared" si="10"/>
        <v>18</v>
      </c>
      <c r="I269" s="71"/>
      <c r="J269" s="79" t="s">
        <v>25</v>
      </c>
    </row>
    <row r="270" spans="1:10" x14ac:dyDescent="0.3">
      <c r="A270" s="94"/>
      <c r="B270" s="95"/>
      <c r="C270" s="80" t="s">
        <v>123</v>
      </c>
      <c r="D270" s="71"/>
      <c r="E270" s="78">
        <v>21.58</v>
      </c>
      <c r="F270" s="81">
        <v>0.6</v>
      </c>
      <c r="G270" s="81">
        <v>1.5</v>
      </c>
      <c r="H270" s="78">
        <f t="shared" si="10"/>
        <v>19.421999999999997</v>
      </c>
      <c r="I270" s="71"/>
      <c r="J270" s="79" t="s">
        <v>25</v>
      </c>
    </row>
    <row r="271" spans="1:10" x14ac:dyDescent="0.3">
      <c r="A271" s="94"/>
      <c r="B271" s="95"/>
      <c r="C271" s="80" t="s">
        <v>124</v>
      </c>
      <c r="D271" s="71"/>
      <c r="E271" s="78">
        <v>14.9</v>
      </c>
      <c r="F271" s="81">
        <v>0.6</v>
      </c>
      <c r="G271" s="81">
        <v>1.5</v>
      </c>
      <c r="H271" s="78">
        <f t="shared" si="10"/>
        <v>13.41</v>
      </c>
      <c r="I271" s="71"/>
      <c r="J271" s="79" t="s">
        <v>25</v>
      </c>
    </row>
    <row r="272" spans="1:10" x14ac:dyDescent="0.3">
      <c r="A272" s="94"/>
      <c r="B272" s="95"/>
      <c r="C272" s="80" t="s">
        <v>125</v>
      </c>
      <c r="D272" s="71"/>
      <c r="E272" s="78">
        <v>14.25</v>
      </c>
      <c r="F272" s="81">
        <v>0.6</v>
      </c>
      <c r="G272" s="81">
        <v>1.5</v>
      </c>
      <c r="H272" s="78">
        <f t="shared" si="10"/>
        <v>12.824999999999999</v>
      </c>
      <c r="I272" s="71"/>
      <c r="J272" s="79" t="s">
        <v>25</v>
      </c>
    </row>
    <row r="273" spans="1:10" x14ac:dyDescent="0.3">
      <c r="A273" s="94"/>
      <c r="B273" s="95"/>
      <c r="C273" s="80" t="s">
        <v>126</v>
      </c>
      <c r="D273" s="71"/>
      <c r="E273" s="78">
        <v>28.5</v>
      </c>
      <c r="F273" s="81">
        <v>0.6</v>
      </c>
      <c r="G273" s="81">
        <v>1.5</v>
      </c>
      <c r="H273" s="78">
        <f t="shared" si="10"/>
        <v>25.65</v>
      </c>
      <c r="I273" s="71"/>
      <c r="J273" s="79" t="s">
        <v>25</v>
      </c>
    </row>
    <row r="274" spans="1:10" x14ac:dyDescent="0.3">
      <c r="A274" s="94"/>
      <c r="B274" s="95"/>
      <c r="C274" s="77" t="s">
        <v>119</v>
      </c>
      <c r="D274" s="71"/>
      <c r="E274" s="78"/>
      <c r="F274" s="81"/>
      <c r="G274" s="81"/>
      <c r="H274" s="78"/>
      <c r="I274" s="71"/>
      <c r="J274" s="79"/>
    </row>
    <row r="275" spans="1:10" x14ac:dyDescent="0.3">
      <c r="A275" s="94"/>
      <c r="B275" s="95"/>
      <c r="C275" s="80" t="s">
        <v>127</v>
      </c>
      <c r="D275" s="71"/>
      <c r="E275" s="78">
        <v>17.23</v>
      </c>
      <c r="F275" s="81">
        <v>0.6</v>
      </c>
      <c r="G275" s="81">
        <v>1.5</v>
      </c>
      <c r="H275" s="78">
        <f t="shared" si="10"/>
        <v>15.506999999999998</v>
      </c>
      <c r="I275" s="71"/>
      <c r="J275" s="79" t="s">
        <v>25</v>
      </c>
    </row>
    <row r="276" spans="1:10" x14ac:dyDescent="0.3">
      <c r="A276" s="94"/>
      <c r="B276" s="95"/>
      <c r="C276" s="80" t="s">
        <v>128</v>
      </c>
      <c r="D276" s="71"/>
      <c r="E276" s="78">
        <v>54.2</v>
      </c>
      <c r="F276" s="81">
        <v>0.6</v>
      </c>
      <c r="G276" s="81">
        <v>1.5</v>
      </c>
      <c r="H276" s="78">
        <f t="shared" si="10"/>
        <v>48.78</v>
      </c>
      <c r="I276" s="71"/>
      <c r="J276" s="79" t="s">
        <v>25</v>
      </c>
    </row>
    <row r="277" spans="1:10" x14ac:dyDescent="0.3">
      <c r="A277" s="94"/>
      <c r="B277" s="95"/>
      <c r="C277" s="80" t="s">
        <v>129</v>
      </c>
      <c r="D277" s="71"/>
      <c r="E277" s="78">
        <v>21.85</v>
      </c>
      <c r="F277" s="81">
        <v>0.6</v>
      </c>
      <c r="G277" s="81">
        <v>1.5</v>
      </c>
      <c r="H277" s="78">
        <f t="shared" si="10"/>
        <v>19.665000000000003</v>
      </c>
      <c r="I277" s="71"/>
      <c r="J277" s="79" t="s">
        <v>25</v>
      </c>
    </row>
    <row r="278" spans="1:10" x14ac:dyDescent="0.3">
      <c r="A278" s="94"/>
      <c r="B278" s="95"/>
      <c r="C278" s="80" t="s">
        <v>130</v>
      </c>
      <c r="D278" s="71"/>
      <c r="E278" s="78">
        <v>24.67</v>
      </c>
      <c r="F278" s="81">
        <v>0.6</v>
      </c>
      <c r="G278" s="81">
        <v>1.5</v>
      </c>
      <c r="H278" s="78">
        <f t="shared" si="10"/>
        <v>22.202999999999999</v>
      </c>
      <c r="I278" s="71"/>
      <c r="J278" s="79" t="s">
        <v>25</v>
      </c>
    </row>
    <row r="279" spans="1:10" x14ac:dyDescent="0.3">
      <c r="A279" s="94"/>
      <c r="B279" s="95"/>
      <c r="C279" s="80" t="s">
        <v>131</v>
      </c>
      <c r="D279" s="71"/>
      <c r="E279" s="78">
        <v>8.9</v>
      </c>
      <c r="F279" s="81">
        <v>0.6</v>
      </c>
      <c r="G279" s="81">
        <v>1.5</v>
      </c>
      <c r="H279" s="78">
        <f t="shared" si="10"/>
        <v>8.01</v>
      </c>
      <c r="I279" s="71"/>
      <c r="J279" s="79" t="s">
        <v>25</v>
      </c>
    </row>
    <row r="280" spans="1:10" x14ac:dyDescent="0.3">
      <c r="A280" s="94"/>
      <c r="B280" s="95"/>
      <c r="C280" s="80" t="s">
        <v>132</v>
      </c>
      <c r="D280" s="71"/>
      <c r="E280" s="78">
        <v>1.51</v>
      </c>
      <c r="F280" s="81">
        <v>0.6</v>
      </c>
      <c r="G280" s="81">
        <v>1.5</v>
      </c>
      <c r="H280" s="78">
        <f t="shared" si="10"/>
        <v>1.359</v>
      </c>
      <c r="I280" s="71"/>
      <c r="J280" s="79" t="s">
        <v>25</v>
      </c>
    </row>
    <row r="281" spans="1:10" x14ac:dyDescent="0.3">
      <c r="A281" s="94"/>
      <c r="B281" s="95"/>
      <c r="C281" s="80"/>
      <c r="D281" s="71"/>
      <c r="E281" s="78"/>
      <c r="F281" s="81"/>
      <c r="G281" s="71"/>
      <c r="H281" s="78"/>
      <c r="I281" s="71"/>
      <c r="J281" s="73"/>
    </row>
    <row r="282" spans="1:10" x14ac:dyDescent="0.3">
      <c r="A282" s="94"/>
      <c r="B282" s="95"/>
      <c r="C282" s="74" t="s">
        <v>6</v>
      </c>
      <c r="D282" s="71"/>
      <c r="E282" s="78"/>
      <c r="F282" s="81"/>
      <c r="G282" s="71"/>
      <c r="H282" s="78"/>
      <c r="I282" s="71"/>
      <c r="J282" s="73"/>
    </row>
    <row r="283" spans="1:10" x14ac:dyDescent="0.3">
      <c r="A283" s="94"/>
      <c r="B283" s="95"/>
      <c r="C283" s="77" t="s">
        <v>144</v>
      </c>
      <c r="D283" s="71"/>
      <c r="E283" s="78"/>
      <c r="F283" s="81"/>
      <c r="G283" s="71"/>
      <c r="H283" s="78"/>
      <c r="I283" s="75">
        <f>+SUM(H284:H346)</f>
        <v>2212.9860000000003</v>
      </c>
      <c r="J283" s="76" t="s">
        <v>22</v>
      </c>
    </row>
    <row r="284" spans="1:10" x14ac:dyDescent="0.3">
      <c r="A284" s="94"/>
      <c r="B284" s="95"/>
      <c r="C284" s="80" t="s">
        <v>84</v>
      </c>
      <c r="D284" s="71"/>
      <c r="E284" s="78">
        <v>23.41</v>
      </c>
      <c r="F284" s="81">
        <v>0.6</v>
      </c>
      <c r="G284" s="81">
        <v>1</v>
      </c>
      <c r="H284" s="78">
        <f>(G284*2+F284)*E284</f>
        <v>60.866</v>
      </c>
      <c r="I284" s="71"/>
      <c r="J284" s="79" t="s">
        <v>22</v>
      </c>
    </row>
    <row r="285" spans="1:10" x14ac:dyDescent="0.3">
      <c r="A285" s="94"/>
      <c r="B285" s="95"/>
      <c r="C285" s="80" t="s">
        <v>76</v>
      </c>
      <c r="D285" s="71"/>
      <c r="E285" s="78">
        <v>3.17</v>
      </c>
      <c r="F285" s="81">
        <v>0.6</v>
      </c>
      <c r="G285" s="81">
        <v>1</v>
      </c>
      <c r="H285" s="78">
        <f t="shared" ref="H285:H345" si="11">(G285*2+F285)*E285</f>
        <v>8.2420000000000009</v>
      </c>
      <c r="I285" s="71"/>
      <c r="J285" s="79" t="s">
        <v>22</v>
      </c>
    </row>
    <row r="286" spans="1:10" x14ac:dyDescent="0.3">
      <c r="A286" s="94"/>
      <c r="B286" s="95"/>
      <c r="C286" s="80" t="s">
        <v>77</v>
      </c>
      <c r="D286" s="71"/>
      <c r="E286" s="78">
        <v>3.55</v>
      </c>
      <c r="F286" s="81">
        <v>0.6</v>
      </c>
      <c r="G286" s="81">
        <v>1</v>
      </c>
      <c r="H286" s="78">
        <f t="shared" si="11"/>
        <v>9.23</v>
      </c>
      <c r="I286" s="71"/>
      <c r="J286" s="79" t="s">
        <v>22</v>
      </c>
    </row>
    <row r="287" spans="1:10" x14ac:dyDescent="0.3">
      <c r="A287" s="94"/>
      <c r="B287" s="95"/>
      <c r="C287" s="80" t="s">
        <v>78</v>
      </c>
      <c r="D287" s="71"/>
      <c r="E287" s="78">
        <v>15.8</v>
      </c>
      <c r="F287" s="81">
        <v>0.6</v>
      </c>
      <c r="G287" s="81">
        <v>1</v>
      </c>
      <c r="H287" s="78">
        <f t="shared" si="11"/>
        <v>41.080000000000005</v>
      </c>
      <c r="I287" s="71"/>
      <c r="J287" s="79" t="s">
        <v>22</v>
      </c>
    </row>
    <row r="288" spans="1:10" x14ac:dyDescent="0.3">
      <c r="A288" s="94"/>
      <c r="B288" s="95"/>
      <c r="C288" s="80" t="s">
        <v>90</v>
      </c>
      <c r="D288" s="71"/>
      <c r="E288" s="78">
        <v>1.1100000000000001</v>
      </c>
      <c r="F288" s="81">
        <v>0.6</v>
      </c>
      <c r="G288" s="81">
        <v>1</v>
      </c>
      <c r="H288" s="78">
        <f t="shared" si="11"/>
        <v>2.8860000000000006</v>
      </c>
      <c r="I288" s="71"/>
      <c r="J288" s="79" t="s">
        <v>22</v>
      </c>
    </row>
    <row r="289" spans="1:10" x14ac:dyDescent="0.3">
      <c r="A289" s="94"/>
      <c r="B289" s="95"/>
      <c r="C289" s="80" t="s">
        <v>79</v>
      </c>
      <c r="D289" s="71"/>
      <c r="E289" s="78">
        <v>16.100000000000001</v>
      </c>
      <c r="F289" s="81">
        <v>0.6</v>
      </c>
      <c r="G289" s="81">
        <v>1</v>
      </c>
      <c r="H289" s="78">
        <f t="shared" si="11"/>
        <v>41.860000000000007</v>
      </c>
      <c r="I289" s="71"/>
      <c r="J289" s="79" t="s">
        <v>22</v>
      </c>
    </row>
    <row r="290" spans="1:10" x14ac:dyDescent="0.3">
      <c r="A290" s="94"/>
      <c r="B290" s="95"/>
      <c r="C290" s="80" t="s">
        <v>85</v>
      </c>
      <c r="D290" s="71"/>
      <c r="E290" s="78">
        <v>3.64</v>
      </c>
      <c r="F290" s="81">
        <v>0.6</v>
      </c>
      <c r="G290" s="81">
        <v>1</v>
      </c>
      <c r="H290" s="78">
        <f t="shared" si="11"/>
        <v>9.4640000000000004</v>
      </c>
      <c r="I290" s="71"/>
      <c r="J290" s="79" t="s">
        <v>22</v>
      </c>
    </row>
    <row r="291" spans="1:10" x14ac:dyDescent="0.3">
      <c r="A291" s="94"/>
      <c r="B291" s="95"/>
      <c r="C291" s="80" t="s">
        <v>86</v>
      </c>
      <c r="D291" s="71"/>
      <c r="E291" s="78">
        <v>4.7</v>
      </c>
      <c r="F291" s="81">
        <v>0.6</v>
      </c>
      <c r="G291" s="81">
        <v>1</v>
      </c>
      <c r="H291" s="78">
        <f t="shared" si="11"/>
        <v>12.22</v>
      </c>
      <c r="I291" s="71"/>
      <c r="J291" s="79" t="s">
        <v>22</v>
      </c>
    </row>
    <row r="292" spans="1:10" x14ac:dyDescent="0.3">
      <c r="A292" s="94"/>
      <c r="B292" s="95"/>
      <c r="C292" s="80" t="s">
        <v>87</v>
      </c>
      <c r="D292" s="71"/>
      <c r="E292" s="78">
        <v>2.81</v>
      </c>
      <c r="F292" s="81">
        <v>0.6</v>
      </c>
      <c r="G292" s="81">
        <v>1</v>
      </c>
      <c r="H292" s="78">
        <f t="shared" si="11"/>
        <v>7.306</v>
      </c>
      <c r="I292" s="71"/>
      <c r="J292" s="79" t="s">
        <v>22</v>
      </c>
    </row>
    <row r="293" spans="1:10" x14ac:dyDescent="0.3">
      <c r="A293" s="94"/>
      <c r="B293" s="95"/>
      <c r="C293" s="80" t="s">
        <v>88</v>
      </c>
      <c r="D293" s="71"/>
      <c r="E293" s="78">
        <v>3.7</v>
      </c>
      <c r="F293" s="81">
        <v>0.6</v>
      </c>
      <c r="G293" s="81">
        <v>1</v>
      </c>
      <c r="H293" s="78">
        <f t="shared" si="11"/>
        <v>9.620000000000001</v>
      </c>
      <c r="I293" s="71"/>
      <c r="J293" s="79" t="s">
        <v>22</v>
      </c>
    </row>
    <row r="294" spans="1:10" x14ac:dyDescent="0.3">
      <c r="A294" s="94"/>
      <c r="B294" s="95"/>
      <c r="C294" s="80" t="s">
        <v>89</v>
      </c>
      <c r="D294" s="71"/>
      <c r="E294" s="78">
        <v>6.28</v>
      </c>
      <c r="F294" s="81">
        <v>0.6</v>
      </c>
      <c r="G294" s="81">
        <v>1</v>
      </c>
      <c r="H294" s="78">
        <f t="shared" si="11"/>
        <v>16.328000000000003</v>
      </c>
      <c r="I294" s="71"/>
      <c r="J294" s="79" t="s">
        <v>22</v>
      </c>
    </row>
    <row r="295" spans="1:10" x14ac:dyDescent="0.3">
      <c r="A295" s="94"/>
      <c r="B295" s="95"/>
      <c r="C295" s="80" t="s">
        <v>81</v>
      </c>
      <c r="D295" s="71"/>
      <c r="E295" s="78">
        <v>23.42</v>
      </c>
      <c r="F295" s="81">
        <v>0.6</v>
      </c>
      <c r="G295" s="81">
        <v>1</v>
      </c>
      <c r="H295" s="78">
        <f t="shared" si="11"/>
        <v>60.892000000000003</v>
      </c>
      <c r="I295" s="71"/>
      <c r="J295" s="79" t="s">
        <v>22</v>
      </c>
    </row>
    <row r="296" spans="1:10" x14ac:dyDescent="0.3">
      <c r="A296" s="94"/>
      <c r="B296" s="95"/>
      <c r="C296" s="80" t="s">
        <v>91</v>
      </c>
      <c r="D296" s="71"/>
      <c r="E296" s="78">
        <v>7.9</v>
      </c>
      <c r="F296" s="81">
        <v>0.6</v>
      </c>
      <c r="G296" s="81">
        <v>1</v>
      </c>
      <c r="H296" s="78">
        <f t="shared" si="11"/>
        <v>20.540000000000003</v>
      </c>
      <c r="I296" s="71"/>
      <c r="J296" s="79" t="s">
        <v>22</v>
      </c>
    </row>
    <row r="297" spans="1:10" x14ac:dyDescent="0.3">
      <c r="A297" s="94"/>
      <c r="B297" s="95"/>
      <c r="C297" s="80" t="s">
        <v>82</v>
      </c>
      <c r="D297" s="71"/>
      <c r="E297" s="78">
        <v>5.71</v>
      </c>
      <c r="F297" s="81">
        <v>0.6</v>
      </c>
      <c r="G297" s="81">
        <v>1</v>
      </c>
      <c r="H297" s="78">
        <f t="shared" si="11"/>
        <v>14.846</v>
      </c>
      <c r="I297" s="71"/>
      <c r="J297" s="79" t="s">
        <v>22</v>
      </c>
    </row>
    <row r="298" spans="1:10" x14ac:dyDescent="0.3">
      <c r="A298" s="94"/>
      <c r="B298" s="95"/>
      <c r="C298" s="80" t="s">
        <v>83</v>
      </c>
      <c r="D298" s="71"/>
      <c r="E298" s="78">
        <v>11</v>
      </c>
      <c r="F298" s="81">
        <v>0.6</v>
      </c>
      <c r="G298" s="81">
        <v>1</v>
      </c>
      <c r="H298" s="78">
        <f t="shared" si="11"/>
        <v>28.6</v>
      </c>
      <c r="I298" s="71"/>
      <c r="J298" s="79" t="s">
        <v>22</v>
      </c>
    </row>
    <row r="299" spans="1:10" x14ac:dyDescent="0.3">
      <c r="A299" s="94"/>
      <c r="B299" s="95"/>
      <c r="C299" s="80" t="s">
        <v>92</v>
      </c>
      <c r="D299" s="71"/>
      <c r="E299" s="78">
        <v>3.13</v>
      </c>
      <c r="F299" s="81">
        <v>0.6</v>
      </c>
      <c r="G299" s="81">
        <v>1</v>
      </c>
      <c r="H299" s="78">
        <f t="shared" si="11"/>
        <v>8.1379999999999999</v>
      </c>
      <c r="I299" s="71"/>
      <c r="J299" s="79" t="s">
        <v>22</v>
      </c>
    </row>
    <row r="300" spans="1:10" x14ac:dyDescent="0.3">
      <c r="A300" s="94"/>
      <c r="B300" s="95"/>
      <c r="C300" s="80" t="s">
        <v>93</v>
      </c>
      <c r="D300" s="71"/>
      <c r="E300" s="78">
        <v>15.74</v>
      </c>
      <c r="F300" s="81">
        <v>0.6</v>
      </c>
      <c r="G300" s="81">
        <v>1</v>
      </c>
      <c r="H300" s="78">
        <f t="shared" si="11"/>
        <v>40.923999999999999</v>
      </c>
      <c r="I300" s="71"/>
      <c r="J300" s="79" t="s">
        <v>22</v>
      </c>
    </row>
    <row r="301" spans="1:10" x14ac:dyDescent="0.3">
      <c r="A301" s="94"/>
      <c r="B301" s="95"/>
      <c r="C301" s="80" t="s">
        <v>94</v>
      </c>
      <c r="D301" s="71"/>
      <c r="E301" s="78">
        <v>5.9</v>
      </c>
      <c r="F301" s="81">
        <v>0.6</v>
      </c>
      <c r="G301" s="81">
        <v>1</v>
      </c>
      <c r="H301" s="78">
        <f t="shared" si="11"/>
        <v>15.340000000000002</v>
      </c>
      <c r="I301" s="71"/>
      <c r="J301" s="79" t="s">
        <v>22</v>
      </c>
    </row>
    <row r="302" spans="1:10" x14ac:dyDescent="0.3">
      <c r="A302" s="94"/>
      <c r="B302" s="95"/>
      <c r="C302" s="80" t="s">
        <v>95</v>
      </c>
      <c r="D302" s="71"/>
      <c r="E302" s="78">
        <v>7.8</v>
      </c>
      <c r="F302" s="81">
        <v>0.6</v>
      </c>
      <c r="G302" s="81">
        <v>1</v>
      </c>
      <c r="H302" s="78">
        <f t="shared" si="11"/>
        <v>20.28</v>
      </c>
      <c r="I302" s="71"/>
      <c r="J302" s="79" t="s">
        <v>22</v>
      </c>
    </row>
    <row r="303" spans="1:10" x14ac:dyDescent="0.3">
      <c r="A303" s="94"/>
      <c r="B303" s="95"/>
      <c r="C303" s="80" t="s">
        <v>96</v>
      </c>
      <c r="D303" s="71"/>
      <c r="E303" s="78">
        <v>6.05</v>
      </c>
      <c r="F303" s="81">
        <v>0.6</v>
      </c>
      <c r="G303" s="81">
        <v>1</v>
      </c>
      <c r="H303" s="78">
        <f t="shared" si="11"/>
        <v>15.73</v>
      </c>
      <c r="I303" s="71"/>
      <c r="J303" s="79" t="s">
        <v>22</v>
      </c>
    </row>
    <row r="304" spans="1:10" x14ac:dyDescent="0.3">
      <c r="A304" s="94"/>
      <c r="B304" s="95"/>
      <c r="C304" s="80" t="s">
        <v>97</v>
      </c>
      <c r="D304" s="71"/>
      <c r="E304" s="78">
        <v>22.4</v>
      </c>
      <c r="F304" s="81">
        <v>0.6</v>
      </c>
      <c r="G304" s="81">
        <v>1</v>
      </c>
      <c r="H304" s="78">
        <f t="shared" si="11"/>
        <v>58.239999999999995</v>
      </c>
      <c r="I304" s="71"/>
      <c r="J304" s="79" t="s">
        <v>22</v>
      </c>
    </row>
    <row r="305" spans="1:10" x14ac:dyDescent="0.3">
      <c r="A305" s="94"/>
      <c r="B305" s="95"/>
      <c r="C305" s="80" t="s">
        <v>99</v>
      </c>
      <c r="D305" s="71"/>
      <c r="E305" s="78">
        <v>7.71</v>
      </c>
      <c r="F305" s="81">
        <v>0.6</v>
      </c>
      <c r="G305" s="81">
        <v>1</v>
      </c>
      <c r="H305" s="78">
        <f t="shared" si="11"/>
        <v>20.045999999999999</v>
      </c>
      <c r="I305" s="71"/>
      <c r="J305" s="79" t="s">
        <v>22</v>
      </c>
    </row>
    <row r="306" spans="1:10" x14ac:dyDescent="0.3">
      <c r="A306" s="94"/>
      <c r="B306" s="95"/>
      <c r="C306" s="80" t="s">
        <v>100</v>
      </c>
      <c r="D306" s="71"/>
      <c r="E306" s="78">
        <v>16.25</v>
      </c>
      <c r="F306" s="81">
        <v>0.6</v>
      </c>
      <c r="G306" s="81">
        <v>1</v>
      </c>
      <c r="H306" s="78">
        <f t="shared" si="11"/>
        <v>42.25</v>
      </c>
      <c r="I306" s="71"/>
      <c r="J306" s="79" t="s">
        <v>22</v>
      </c>
    </row>
    <row r="307" spans="1:10" x14ac:dyDescent="0.3">
      <c r="A307" s="94"/>
      <c r="B307" s="95"/>
      <c r="C307" s="80" t="s">
        <v>101</v>
      </c>
      <c r="D307" s="71"/>
      <c r="E307" s="78">
        <v>13.35</v>
      </c>
      <c r="F307" s="81">
        <v>0.6</v>
      </c>
      <c r="G307" s="81">
        <v>1</v>
      </c>
      <c r="H307" s="78">
        <f t="shared" si="11"/>
        <v>34.71</v>
      </c>
      <c r="I307" s="71"/>
      <c r="J307" s="79" t="s">
        <v>22</v>
      </c>
    </row>
    <row r="308" spans="1:10" x14ac:dyDescent="0.3">
      <c r="A308" s="94"/>
      <c r="B308" s="95"/>
      <c r="C308" s="80" t="s">
        <v>102</v>
      </c>
      <c r="D308" s="71"/>
      <c r="E308" s="78">
        <v>7.2</v>
      </c>
      <c r="F308" s="81">
        <v>0.6</v>
      </c>
      <c r="G308" s="81">
        <v>1</v>
      </c>
      <c r="H308" s="78">
        <f t="shared" si="11"/>
        <v>18.720000000000002</v>
      </c>
      <c r="I308" s="71"/>
      <c r="J308" s="79" t="s">
        <v>22</v>
      </c>
    </row>
    <row r="309" spans="1:10" x14ac:dyDescent="0.3">
      <c r="A309" s="94"/>
      <c r="B309" s="95"/>
      <c r="C309" s="80" t="s">
        <v>103</v>
      </c>
      <c r="D309" s="71"/>
      <c r="E309" s="78">
        <v>4</v>
      </c>
      <c r="F309" s="81">
        <v>0.6</v>
      </c>
      <c r="G309" s="81">
        <v>1</v>
      </c>
      <c r="H309" s="78">
        <f t="shared" si="11"/>
        <v>10.4</v>
      </c>
      <c r="I309" s="71"/>
      <c r="J309" s="79" t="s">
        <v>22</v>
      </c>
    </row>
    <row r="310" spans="1:10" x14ac:dyDescent="0.3">
      <c r="A310" s="94"/>
      <c r="B310" s="95"/>
      <c r="C310" s="80" t="s">
        <v>104</v>
      </c>
      <c r="D310" s="71"/>
      <c r="E310" s="78">
        <v>9.6999999999999993</v>
      </c>
      <c r="F310" s="81">
        <v>0.6</v>
      </c>
      <c r="G310" s="81">
        <v>1</v>
      </c>
      <c r="H310" s="78">
        <f t="shared" si="11"/>
        <v>25.22</v>
      </c>
      <c r="I310" s="71"/>
      <c r="J310" s="79" t="s">
        <v>22</v>
      </c>
    </row>
    <row r="311" spans="1:10" x14ac:dyDescent="0.3">
      <c r="A311" s="94"/>
      <c r="B311" s="95"/>
      <c r="C311" s="80" t="s">
        <v>105</v>
      </c>
      <c r="D311" s="71"/>
      <c r="E311" s="78">
        <v>16.7</v>
      </c>
      <c r="F311" s="81">
        <v>0.6</v>
      </c>
      <c r="G311" s="81">
        <v>1</v>
      </c>
      <c r="H311" s="78">
        <f t="shared" si="11"/>
        <v>43.42</v>
      </c>
      <c r="I311" s="71"/>
      <c r="J311" s="79" t="s">
        <v>22</v>
      </c>
    </row>
    <row r="312" spans="1:10" x14ac:dyDescent="0.3">
      <c r="A312" s="94"/>
      <c r="B312" s="95"/>
      <c r="C312" s="80" t="s">
        <v>106</v>
      </c>
      <c r="D312" s="71"/>
      <c r="E312" s="78">
        <v>16.16</v>
      </c>
      <c r="F312" s="81">
        <v>0.6</v>
      </c>
      <c r="G312" s="81">
        <v>1</v>
      </c>
      <c r="H312" s="78">
        <f t="shared" si="11"/>
        <v>42.016000000000005</v>
      </c>
      <c r="I312" s="71"/>
      <c r="J312" s="79" t="s">
        <v>22</v>
      </c>
    </row>
    <row r="313" spans="1:10" x14ac:dyDescent="0.3">
      <c r="A313" s="94"/>
      <c r="B313" s="95"/>
      <c r="C313" s="80" t="s">
        <v>107</v>
      </c>
      <c r="D313" s="71"/>
      <c r="E313" s="78">
        <v>4.8099999999999996</v>
      </c>
      <c r="F313" s="81">
        <v>0.6</v>
      </c>
      <c r="G313" s="81">
        <v>1</v>
      </c>
      <c r="H313" s="78">
        <f t="shared" si="11"/>
        <v>12.506</v>
      </c>
      <c r="I313" s="71"/>
      <c r="J313" s="79" t="s">
        <v>22</v>
      </c>
    </row>
    <row r="314" spans="1:10" x14ac:dyDescent="0.3">
      <c r="A314" s="94"/>
      <c r="B314" s="95"/>
      <c r="C314" s="80" t="s">
        <v>108</v>
      </c>
      <c r="D314" s="71"/>
      <c r="E314" s="78">
        <v>4.17</v>
      </c>
      <c r="F314" s="81">
        <v>0.6</v>
      </c>
      <c r="G314" s="81">
        <v>1</v>
      </c>
      <c r="H314" s="78">
        <f t="shared" si="11"/>
        <v>10.842000000000001</v>
      </c>
      <c r="I314" s="71"/>
      <c r="J314" s="79" t="s">
        <v>22</v>
      </c>
    </row>
    <row r="315" spans="1:10" x14ac:dyDescent="0.3">
      <c r="A315" s="94"/>
      <c r="B315" s="95"/>
      <c r="C315" s="80" t="s">
        <v>109</v>
      </c>
      <c r="D315" s="71"/>
      <c r="E315" s="78">
        <v>15.5</v>
      </c>
      <c r="F315" s="81">
        <v>0.6</v>
      </c>
      <c r="G315" s="81">
        <v>1</v>
      </c>
      <c r="H315" s="78">
        <f t="shared" si="11"/>
        <v>40.300000000000004</v>
      </c>
      <c r="I315" s="71"/>
      <c r="J315" s="79" t="s">
        <v>22</v>
      </c>
    </row>
    <row r="316" spans="1:10" x14ac:dyDescent="0.3">
      <c r="A316" s="94"/>
      <c r="B316" s="95"/>
      <c r="C316" s="80" t="s">
        <v>113</v>
      </c>
      <c r="D316" s="71"/>
      <c r="E316" s="78">
        <v>11.78</v>
      </c>
      <c r="F316" s="81">
        <v>0.6</v>
      </c>
      <c r="G316" s="81">
        <v>1</v>
      </c>
      <c r="H316" s="78">
        <f t="shared" si="11"/>
        <v>30.628</v>
      </c>
      <c r="I316" s="71"/>
      <c r="J316" s="79" t="s">
        <v>22</v>
      </c>
    </row>
    <row r="317" spans="1:10" x14ac:dyDescent="0.3">
      <c r="A317" s="94"/>
      <c r="B317" s="95"/>
      <c r="C317" s="80" t="s">
        <v>114</v>
      </c>
      <c r="D317" s="71"/>
      <c r="E317" s="78">
        <v>6.37</v>
      </c>
      <c r="F317" s="81">
        <v>0.6</v>
      </c>
      <c r="G317" s="81">
        <v>1</v>
      </c>
      <c r="H317" s="78">
        <f t="shared" si="11"/>
        <v>16.562000000000001</v>
      </c>
      <c r="I317" s="71"/>
      <c r="J317" s="79" t="s">
        <v>22</v>
      </c>
    </row>
    <row r="318" spans="1:10" x14ac:dyDescent="0.3">
      <c r="A318" s="94"/>
      <c r="B318" s="95"/>
      <c r="C318" s="80" t="s">
        <v>115</v>
      </c>
      <c r="D318" s="71"/>
      <c r="E318" s="78">
        <v>7.3</v>
      </c>
      <c r="F318" s="81">
        <v>0.6</v>
      </c>
      <c r="G318" s="81">
        <v>1</v>
      </c>
      <c r="H318" s="78">
        <f t="shared" si="11"/>
        <v>18.98</v>
      </c>
      <c r="I318" s="71"/>
      <c r="J318" s="79" t="s">
        <v>22</v>
      </c>
    </row>
    <row r="319" spans="1:10" x14ac:dyDescent="0.3">
      <c r="A319" s="94"/>
      <c r="B319" s="95"/>
      <c r="C319" s="80" t="s">
        <v>116</v>
      </c>
      <c r="D319" s="71"/>
      <c r="E319" s="78">
        <v>6.32</v>
      </c>
      <c r="F319" s="81">
        <v>0.6</v>
      </c>
      <c r="G319" s="81">
        <v>1</v>
      </c>
      <c r="H319" s="78">
        <f t="shared" si="11"/>
        <v>16.432000000000002</v>
      </c>
      <c r="I319" s="71"/>
      <c r="J319" s="79" t="s">
        <v>22</v>
      </c>
    </row>
    <row r="320" spans="1:10" x14ac:dyDescent="0.3">
      <c r="A320" s="94"/>
      <c r="B320" s="95"/>
      <c r="C320" s="80" t="s">
        <v>117</v>
      </c>
      <c r="D320" s="71"/>
      <c r="E320" s="78">
        <v>15.6</v>
      </c>
      <c r="F320" s="81">
        <v>0.6</v>
      </c>
      <c r="G320" s="81">
        <v>1</v>
      </c>
      <c r="H320" s="78">
        <f t="shared" si="11"/>
        <v>40.56</v>
      </c>
      <c r="I320" s="71"/>
      <c r="J320" s="79" t="s">
        <v>22</v>
      </c>
    </row>
    <row r="321" spans="1:10" x14ac:dyDescent="0.3">
      <c r="A321" s="94"/>
      <c r="B321" s="95"/>
      <c r="C321" s="80" t="s">
        <v>118</v>
      </c>
      <c r="D321" s="71"/>
      <c r="E321" s="78">
        <v>2.11</v>
      </c>
      <c r="F321" s="81">
        <v>0.6</v>
      </c>
      <c r="G321" s="81">
        <v>1</v>
      </c>
      <c r="H321" s="78">
        <f t="shared" si="11"/>
        <v>5.4859999999999998</v>
      </c>
      <c r="I321" s="71"/>
      <c r="J321" s="79" t="s">
        <v>22</v>
      </c>
    </row>
    <row r="322" spans="1:10" x14ac:dyDescent="0.3">
      <c r="A322" s="94"/>
      <c r="B322" s="95"/>
      <c r="C322" s="77" t="s">
        <v>144</v>
      </c>
      <c r="D322" s="71"/>
      <c r="E322" s="78"/>
      <c r="F322" s="81"/>
      <c r="G322" s="71"/>
      <c r="H322" s="78"/>
      <c r="I322" s="71"/>
      <c r="J322" s="79"/>
    </row>
    <row r="323" spans="1:10" x14ac:dyDescent="0.3">
      <c r="A323" s="94"/>
      <c r="B323" s="95"/>
      <c r="C323" s="80" t="s">
        <v>73</v>
      </c>
      <c r="D323" s="71"/>
      <c r="E323" s="78">
        <v>8.19</v>
      </c>
      <c r="F323" s="81">
        <v>0.6</v>
      </c>
      <c r="G323" s="81">
        <v>1.5</v>
      </c>
      <c r="H323" s="78">
        <f t="shared" si="11"/>
        <v>29.483999999999998</v>
      </c>
      <c r="I323" s="71"/>
      <c r="J323" s="79" t="s">
        <v>22</v>
      </c>
    </row>
    <row r="324" spans="1:10" x14ac:dyDescent="0.3">
      <c r="A324" s="94"/>
      <c r="B324" s="95"/>
      <c r="C324" s="80" t="s">
        <v>74</v>
      </c>
      <c r="D324" s="71"/>
      <c r="E324" s="78">
        <v>8.6</v>
      </c>
      <c r="F324" s="81">
        <v>0.6</v>
      </c>
      <c r="G324" s="81">
        <v>1.5</v>
      </c>
      <c r="H324" s="78">
        <f t="shared" si="11"/>
        <v>30.96</v>
      </c>
      <c r="I324" s="71"/>
      <c r="J324" s="79" t="s">
        <v>22</v>
      </c>
    </row>
    <row r="325" spans="1:10" x14ac:dyDescent="0.3">
      <c r="A325" s="94"/>
      <c r="B325" s="95"/>
      <c r="C325" s="80" t="s">
        <v>75</v>
      </c>
      <c r="D325" s="71"/>
      <c r="E325" s="78">
        <v>1.47</v>
      </c>
      <c r="F325" s="81">
        <v>0.6</v>
      </c>
      <c r="G325" s="81">
        <v>1.5</v>
      </c>
      <c r="H325" s="78">
        <f t="shared" si="11"/>
        <v>5.2919999999999998</v>
      </c>
      <c r="I325" s="71"/>
      <c r="J325" s="79" t="s">
        <v>22</v>
      </c>
    </row>
    <row r="326" spans="1:10" x14ac:dyDescent="0.3">
      <c r="A326" s="94"/>
      <c r="B326" s="95"/>
      <c r="C326" s="80" t="s">
        <v>80</v>
      </c>
      <c r="D326" s="71"/>
      <c r="E326" s="78">
        <v>10.5</v>
      </c>
      <c r="F326" s="81">
        <v>0.6</v>
      </c>
      <c r="G326" s="81">
        <v>1.5</v>
      </c>
      <c r="H326" s="78">
        <f t="shared" si="11"/>
        <v>37.800000000000004</v>
      </c>
      <c r="I326" s="71"/>
      <c r="J326" s="79" t="s">
        <v>22</v>
      </c>
    </row>
    <row r="327" spans="1:10" x14ac:dyDescent="0.3">
      <c r="A327" s="94"/>
      <c r="B327" s="95"/>
      <c r="C327" s="80" t="s">
        <v>98</v>
      </c>
      <c r="D327" s="71"/>
      <c r="E327" s="78">
        <v>14.9</v>
      </c>
      <c r="F327" s="81">
        <v>0.6</v>
      </c>
      <c r="G327" s="81">
        <v>1.5</v>
      </c>
      <c r="H327" s="78">
        <f t="shared" si="11"/>
        <v>53.64</v>
      </c>
      <c r="I327" s="71"/>
      <c r="J327" s="79" t="s">
        <v>22</v>
      </c>
    </row>
    <row r="328" spans="1:10" x14ac:dyDescent="0.3">
      <c r="A328" s="94"/>
      <c r="B328" s="95"/>
      <c r="C328" s="80" t="s">
        <v>110</v>
      </c>
      <c r="D328" s="71"/>
      <c r="E328" s="78">
        <v>25</v>
      </c>
      <c r="F328" s="81">
        <v>0.6</v>
      </c>
      <c r="G328" s="81">
        <v>1.5</v>
      </c>
      <c r="H328" s="78">
        <f t="shared" si="11"/>
        <v>90</v>
      </c>
      <c r="I328" s="71"/>
      <c r="J328" s="79" t="s">
        <v>22</v>
      </c>
    </row>
    <row r="329" spans="1:10" x14ac:dyDescent="0.3">
      <c r="A329" s="94"/>
      <c r="B329" s="95"/>
      <c r="C329" s="80" t="s">
        <v>111</v>
      </c>
      <c r="D329" s="71"/>
      <c r="E329" s="78">
        <v>9.1</v>
      </c>
      <c r="F329" s="81">
        <v>0.6</v>
      </c>
      <c r="G329" s="81">
        <v>1.5</v>
      </c>
      <c r="H329" s="78">
        <f t="shared" si="11"/>
        <v>32.76</v>
      </c>
      <c r="I329" s="71"/>
      <c r="J329" s="79" t="s">
        <v>22</v>
      </c>
    </row>
    <row r="330" spans="1:10" x14ac:dyDescent="0.3">
      <c r="A330" s="94"/>
      <c r="B330" s="95"/>
      <c r="C330" s="80" t="s">
        <v>112</v>
      </c>
      <c r="D330" s="71"/>
      <c r="E330" s="78">
        <v>21.28</v>
      </c>
      <c r="F330" s="81">
        <v>0.6</v>
      </c>
      <c r="G330" s="81">
        <v>1.5</v>
      </c>
      <c r="H330" s="78">
        <f t="shared" si="11"/>
        <v>76.608000000000004</v>
      </c>
      <c r="I330" s="71"/>
      <c r="J330" s="79" t="s">
        <v>22</v>
      </c>
    </row>
    <row r="331" spans="1:10" x14ac:dyDescent="0.3">
      <c r="A331" s="94"/>
      <c r="B331" s="95"/>
      <c r="C331" s="80" t="s">
        <v>133</v>
      </c>
      <c r="D331" s="71"/>
      <c r="E331" s="78">
        <v>23.08</v>
      </c>
      <c r="F331" s="81">
        <v>0.6</v>
      </c>
      <c r="G331" s="81">
        <v>1.5</v>
      </c>
      <c r="H331" s="78">
        <f t="shared" si="11"/>
        <v>83.087999999999994</v>
      </c>
      <c r="I331" s="71"/>
      <c r="J331" s="79" t="s">
        <v>22</v>
      </c>
    </row>
    <row r="332" spans="1:10" x14ac:dyDescent="0.3">
      <c r="A332" s="94"/>
      <c r="B332" s="95"/>
      <c r="C332" s="77" t="s">
        <v>53</v>
      </c>
      <c r="D332" s="71"/>
      <c r="E332" s="78"/>
      <c r="F332" s="81"/>
      <c r="G332" s="81"/>
      <c r="H332" s="78"/>
      <c r="I332" s="71"/>
      <c r="J332" s="79"/>
    </row>
    <row r="333" spans="1:10" x14ac:dyDescent="0.3">
      <c r="A333" s="94"/>
      <c r="B333" s="95"/>
      <c r="C333" s="80" t="s">
        <v>120</v>
      </c>
      <c r="D333" s="71"/>
      <c r="E333" s="78">
        <v>2.5099999999999998</v>
      </c>
      <c r="F333" s="81">
        <v>0.6</v>
      </c>
      <c r="G333" s="81">
        <v>1.5</v>
      </c>
      <c r="H333" s="78">
        <f t="shared" si="11"/>
        <v>9.0359999999999996</v>
      </c>
      <c r="I333" s="71"/>
      <c r="J333" s="79" t="s">
        <v>22</v>
      </c>
    </row>
    <row r="334" spans="1:10" x14ac:dyDescent="0.3">
      <c r="A334" s="94"/>
      <c r="B334" s="95"/>
      <c r="C334" s="80" t="s">
        <v>122</v>
      </c>
      <c r="D334" s="71"/>
      <c r="E334" s="78">
        <v>3.69</v>
      </c>
      <c r="F334" s="81">
        <v>0.6</v>
      </c>
      <c r="G334" s="81">
        <v>1.5</v>
      </c>
      <c r="H334" s="78">
        <f t="shared" si="11"/>
        <v>13.284000000000001</v>
      </c>
      <c r="I334" s="71"/>
      <c r="J334" s="79" t="s">
        <v>22</v>
      </c>
    </row>
    <row r="335" spans="1:10" x14ac:dyDescent="0.3">
      <c r="A335" s="94"/>
      <c r="B335" s="95"/>
      <c r="C335" s="80" t="s">
        <v>121</v>
      </c>
      <c r="D335" s="71"/>
      <c r="E335" s="78">
        <v>20</v>
      </c>
      <c r="F335" s="81">
        <v>0.6</v>
      </c>
      <c r="G335" s="81">
        <v>1.5</v>
      </c>
      <c r="H335" s="78">
        <f t="shared" si="11"/>
        <v>72</v>
      </c>
      <c r="I335" s="71"/>
      <c r="J335" s="79" t="s">
        <v>22</v>
      </c>
    </row>
    <row r="336" spans="1:10" x14ac:dyDescent="0.3">
      <c r="A336" s="94"/>
      <c r="B336" s="95"/>
      <c r="C336" s="80" t="s">
        <v>123</v>
      </c>
      <c r="D336" s="71"/>
      <c r="E336" s="78">
        <v>21.58</v>
      </c>
      <c r="F336" s="81">
        <v>0.6</v>
      </c>
      <c r="G336" s="81">
        <v>1.5</v>
      </c>
      <c r="H336" s="78">
        <f t="shared" si="11"/>
        <v>77.688000000000002</v>
      </c>
      <c r="I336" s="71"/>
      <c r="J336" s="79" t="s">
        <v>22</v>
      </c>
    </row>
    <row r="337" spans="1:10" x14ac:dyDescent="0.3">
      <c r="A337" s="94"/>
      <c r="B337" s="95"/>
      <c r="C337" s="80" t="s">
        <v>124</v>
      </c>
      <c r="D337" s="71"/>
      <c r="E337" s="78">
        <v>14.9</v>
      </c>
      <c r="F337" s="81">
        <v>0.6</v>
      </c>
      <c r="G337" s="81">
        <v>1.5</v>
      </c>
      <c r="H337" s="78">
        <f t="shared" si="11"/>
        <v>53.64</v>
      </c>
      <c r="I337" s="71"/>
      <c r="J337" s="79" t="s">
        <v>22</v>
      </c>
    </row>
    <row r="338" spans="1:10" x14ac:dyDescent="0.3">
      <c r="A338" s="94"/>
      <c r="B338" s="95"/>
      <c r="C338" s="80" t="s">
        <v>125</v>
      </c>
      <c r="D338" s="71"/>
      <c r="E338" s="78">
        <v>14.25</v>
      </c>
      <c r="F338" s="81">
        <v>0.6</v>
      </c>
      <c r="G338" s="81">
        <v>1.5</v>
      </c>
      <c r="H338" s="78">
        <f t="shared" si="11"/>
        <v>51.300000000000004</v>
      </c>
      <c r="I338" s="71"/>
      <c r="J338" s="79" t="s">
        <v>22</v>
      </c>
    </row>
    <row r="339" spans="1:10" x14ac:dyDescent="0.3">
      <c r="A339" s="94"/>
      <c r="B339" s="95"/>
      <c r="C339" s="80" t="s">
        <v>126</v>
      </c>
      <c r="D339" s="71"/>
      <c r="E339" s="78">
        <v>28.5</v>
      </c>
      <c r="F339" s="81">
        <v>0.6</v>
      </c>
      <c r="G339" s="81">
        <v>1.5</v>
      </c>
      <c r="H339" s="78">
        <f t="shared" si="11"/>
        <v>102.60000000000001</v>
      </c>
      <c r="I339" s="71"/>
      <c r="J339" s="79" t="s">
        <v>22</v>
      </c>
    </row>
    <row r="340" spans="1:10" x14ac:dyDescent="0.3">
      <c r="A340" s="94"/>
      <c r="B340" s="95"/>
      <c r="C340" s="77" t="s">
        <v>119</v>
      </c>
      <c r="D340" s="71"/>
      <c r="E340" s="78"/>
      <c r="F340" s="81"/>
      <c r="G340" s="81"/>
      <c r="H340" s="78"/>
      <c r="I340" s="71"/>
      <c r="J340" s="79"/>
    </row>
    <row r="341" spans="1:10" x14ac:dyDescent="0.3">
      <c r="A341" s="94"/>
      <c r="B341" s="95"/>
      <c r="C341" s="80" t="s">
        <v>127</v>
      </c>
      <c r="D341" s="71"/>
      <c r="E341" s="78">
        <v>17.23</v>
      </c>
      <c r="F341" s="81">
        <v>0.6</v>
      </c>
      <c r="G341" s="81">
        <v>1.5</v>
      </c>
      <c r="H341" s="78">
        <f t="shared" si="11"/>
        <v>62.028000000000006</v>
      </c>
      <c r="I341" s="71"/>
      <c r="J341" s="79" t="s">
        <v>22</v>
      </c>
    </row>
    <row r="342" spans="1:10" x14ac:dyDescent="0.3">
      <c r="A342" s="94"/>
      <c r="B342" s="95"/>
      <c r="C342" s="80" t="s">
        <v>128</v>
      </c>
      <c r="D342" s="71"/>
      <c r="E342" s="78">
        <v>54.2</v>
      </c>
      <c r="F342" s="81">
        <v>0.6</v>
      </c>
      <c r="G342" s="81">
        <v>1.5</v>
      </c>
      <c r="H342" s="78">
        <f t="shared" si="11"/>
        <v>195.12</v>
      </c>
      <c r="I342" s="71"/>
      <c r="J342" s="79" t="s">
        <v>22</v>
      </c>
    </row>
    <row r="343" spans="1:10" x14ac:dyDescent="0.3">
      <c r="A343" s="94"/>
      <c r="B343" s="95"/>
      <c r="C343" s="80" t="s">
        <v>129</v>
      </c>
      <c r="D343" s="71"/>
      <c r="E343" s="78">
        <v>21.85</v>
      </c>
      <c r="F343" s="81">
        <v>0.6</v>
      </c>
      <c r="G343" s="81">
        <v>1.5</v>
      </c>
      <c r="H343" s="78">
        <f t="shared" si="11"/>
        <v>78.660000000000011</v>
      </c>
      <c r="I343" s="71"/>
      <c r="J343" s="79" t="s">
        <v>22</v>
      </c>
    </row>
    <row r="344" spans="1:10" x14ac:dyDescent="0.3">
      <c r="A344" s="94"/>
      <c r="B344" s="95"/>
      <c r="C344" s="80" t="s">
        <v>130</v>
      </c>
      <c r="D344" s="71"/>
      <c r="E344" s="78">
        <v>24.67</v>
      </c>
      <c r="F344" s="81">
        <v>0.6</v>
      </c>
      <c r="G344" s="81">
        <v>1.5</v>
      </c>
      <c r="H344" s="78">
        <f t="shared" si="11"/>
        <v>88.812000000000012</v>
      </c>
      <c r="I344" s="71"/>
      <c r="J344" s="79" t="s">
        <v>22</v>
      </c>
    </row>
    <row r="345" spans="1:10" x14ac:dyDescent="0.3">
      <c r="A345" s="94"/>
      <c r="B345" s="95"/>
      <c r="C345" s="80" t="s">
        <v>131</v>
      </c>
      <c r="D345" s="71"/>
      <c r="E345" s="78">
        <v>8.9</v>
      </c>
      <c r="F345" s="81">
        <v>0.6</v>
      </c>
      <c r="G345" s="81">
        <v>1.5</v>
      </c>
      <c r="H345" s="78">
        <f t="shared" si="11"/>
        <v>32.04</v>
      </c>
      <c r="I345" s="71"/>
      <c r="J345" s="79" t="s">
        <v>22</v>
      </c>
    </row>
    <row r="346" spans="1:10" x14ac:dyDescent="0.3">
      <c r="A346" s="94"/>
      <c r="B346" s="95"/>
      <c r="C346" s="80" t="s">
        <v>132</v>
      </c>
      <c r="D346" s="71"/>
      <c r="E346" s="78">
        <v>1.51</v>
      </c>
      <c r="F346" s="81">
        <v>0.6</v>
      </c>
      <c r="G346" s="81">
        <v>1.5</v>
      </c>
      <c r="H346" s="78">
        <f>(G346*2+F346)*E346</f>
        <v>5.4359999999999999</v>
      </c>
      <c r="I346" s="71"/>
      <c r="J346" s="79" t="s">
        <v>22</v>
      </c>
    </row>
    <row r="347" spans="1:10" x14ac:dyDescent="0.3">
      <c r="A347" s="94"/>
      <c r="B347" s="95"/>
      <c r="C347" s="80"/>
      <c r="D347" s="71"/>
      <c r="E347" s="78"/>
      <c r="F347" s="71"/>
      <c r="G347" s="71"/>
      <c r="H347" s="78"/>
      <c r="I347" s="71"/>
      <c r="J347" s="73"/>
    </row>
    <row r="348" spans="1:10" x14ac:dyDescent="0.3">
      <c r="A348" s="94"/>
      <c r="B348" s="95"/>
      <c r="C348" s="74" t="s">
        <v>7</v>
      </c>
      <c r="D348" s="71"/>
      <c r="E348" s="78"/>
      <c r="F348" s="71"/>
      <c r="G348" s="71"/>
      <c r="H348" s="78"/>
      <c r="I348" s="75">
        <f>SUM(H350:H353)</f>
        <v>39.0396</v>
      </c>
      <c r="J348" s="76" t="s">
        <v>25</v>
      </c>
    </row>
    <row r="349" spans="1:10" x14ac:dyDescent="0.3">
      <c r="A349" s="94"/>
      <c r="B349" s="95"/>
      <c r="C349" s="80"/>
      <c r="D349" s="71"/>
      <c r="E349" s="78"/>
      <c r="F349" s="71"/>
      <c r="G349" s="71"/>
      <c r="H349" s="78"/>
      <c r="I349" s="71"/>
      <c r="J349" s="79"/>
    </row>
    <row r="350" spans="1:10" x14ac:dyDescent="0.3">
      <c r="A350" s="94"/>
      <c r="B350" s="95"/>
      <c r="C350" s="80" t="s">
        <v>148</v>
      </c>
      <c r="D350" s="71"/>
      <c r="E350" s="78">
        <v>47.42</v>
      </c>
      <c r="F350" s="81">
        <v>0.6</v>
      </c>
      <c r="G350" s="81">
        <v>0.1</v>
      </c>
      <c r="H350" s="78">
        <f>E350*F350*G350</f>
        <v>2.8452000000000002</v>
      </c>
      <c r="I350" s="71"/>
      <c r="J350" s="79" t="s">
        <v>25</v>
      </c>
    </row>
    <row r="351" spans="1:10" x14ac:dyDescent="0.3">
      <c r="A351" s="94"/>
      <c r="B351" s="95"/>
      <c r="C351" s="80" t="s">
        <v>145</v>
      </c>
      <c r="D351" s="71"/>
      <c r="E351" s="78">
        <v>78.97</v>
      </c>
      <c r="F351" s="81">
        <v>0.6</v>
      </c>
      <c r="G351" s="81">
        <v>0.1</v>
      </c>
      <c r="H351" s="78">
        <f t="shared" ref="H351:H353" si="12">E351*F351*G351</f>
        <v>4.7382</v>
      </c>
      <c r="I351" s="71"/>
      <c r="J351" s="79" t="s">
        <v>25</v>
      </c>
    </row>
    <row r="352" spans="1:10" x14ac:dyDescent="0.3">
      <c r="A352" s="94"/>
      <c r="B352" s="95"/>
      <c r="C352" s="80" t="s">
        <v>146</v>
      </c>
      <c r="D352" s="71"/>
      <c r="E352" s="78">
        <v>245.19</v>
      </c>
      <c r="F352" s="81">
        <v>0.6</v>
      </c>
      <c r="G352" s="81">
        <v>0.1</v>
      </c>
      <c r="H352" s="78">
        <f t="shared" si="12"/>
        <v>14.711400000000001</v>
      </c>
      <c r="I352" s="71"/>
      <c r="J352" s="79" t="s">
        <v>25</v>
      </c>
    </row>
    <row r="353" spans="1:10" x14ac:dyDescent="0.3">
      <c r="A353" s="94"/>
      <c r="B353" s="95"/>
      <c r="C353" s="80" t="s">
        <v>147</v>
      </c>
      <c r="D353" s="71"/>
      <c r="E353" s="78">
        <v>279.08</v>
      </c>
      <c r="F353" s="81">
        <v>0.6</v>
      </c>
      <c r="G353" s="81">
        <v>0.1</v>
      </c>
      <c r="H353" s="78">
        <f t="shared" si="12"/>
        <v>16.744799999999998</v>
      </c>
      <c r="I353" s="71"/>
      <c r="J353" s="79" t="s">
        <v>25</v>
      </c>
    </row>
    <row r="354" spans="1:10" x14ac:dyDescent="0.3">
      <c r="A354" s="94"/>
      <c r="B354" s="95"/>
      <c r="C354" s="80"/>
      <c r="D354" s="71"/>
      <c r="E354" s="78"/>
      <c r="F354" s="71"/>
      <c r="G354" s="71"/>
      <c r="H354" s="78"/>
      <c r="I354" s="71"/>
      <c r="J354" s="73"/>
    </row>
    <row r="355" spans="1:10" x14ac:dyDescent="0.3">
      <c r="A355" s="94"/>
      <c r="B355" s="95"/>
      <c r="C355" s="74" t="s">
        <v>8</v>
      </c>
      <c r="D355" s="71"/>
      <c r="E355" s="78"/>
      <c r="F355" s="71"/>
      <c r="G355" s="71"/>
      <c r="H355" s="78"/>
      <c r="I355" s="75">
        <f>+SUM(H357:H360)</f>
        <v>1405.2278666666666</v>
      </c>
      <c r="J355" s="76" t="s">
        <v>150</v>
      </c>
    </row>
    <row r="356" spans="1:10" x14ac:dyDescent="0.3">
      <c r="A356" s="94"/>
      <c r="B356" s="95"/>
      <c r="C356" s="80"/>
      <c r="D356" s="71"/>
      <c r="E356" s="78"/>
      <c r="F356" s="71" t="s">
        <v>149</v>
      </c>
      <c r="G356" s="71" t="s">
        <v>57</v>
      </c>
      <c r="H356" s="78"/>
      <c r="I356" s="71"/>
      <c r="J356" s="79"/>
    </row>
    <row r="357" spans="1:10" x14ac:dyDescent="0.3">
      <c r="A357" s="94"/>
      <c r="B357" s="95"/>
      <c r="C357" s="80" t="s">
        <v>148</v>
      </c>
      <c r="D357" s="71"/>
      <c r="E357" s="78">
        <v>47.42</v>
      </c>
      <c r="F357" s="81">
        <v>1</v>
      </c>
      <c r="G357" s="81">
        <v>3</v>
      </c>
      <c r="H357" s="78">
        <f>E357*F357/G357</f>
        <v>15.806666666666667</v>
      </c>
      <c r="I357" s="71"/>
      <c r="J357" s="79" t="s">
        <v>150</v>
      </c>
    </row>
    <row r="358" spans="1:10" x14ac:dyDescent="0.3">
      <c r="A358" s="94"/>
      <c r="B358" s="95"/>
      <c r="C358" s="80" t="s">
        <v>145</v>
      </c>
      <c r="D358" s="71"/>
      <c r="E358" s="78">
        <v>78.97</v>
      </c>
      <c r="F358" s="71">
        <v>10.1</v>
      </c>
      <c r="G358" s="81">
        <v>6</v>
      </c>
      <c r="H358" s="78">
        <f t="shared" ref="H358:H359" si="13">E358*F358/G358</f>
        <v>132.93283333333332</v>
      </c>
      <c r="I358" s="71"/>
      <c r="J358" s="79" t="s">
        <v>150</v>
      </c>
    </row>
    <row r="359" spans="1:10" x14ac:dyDescent="0.3">
      <c r="A359" s="94"/>
      <c r="B359" s="95"/>
      <c r="C359" s="80" t="s">
        <v>146</v>
      </c>
      <c r="D359" s="71"/>
      <c r="E359" s="78">
        <v>245.19</v>
      </c>
      <c r="F359" s="71">
        <v>10.1</v>
      </c>
      <c r="G359" s="81">
        <v>6</v>
      </c>
      <c r="H359" s="78">
        <f t="shared" si="13"/>
        <v>412.73649999999998</v>
      </c>
      <c r="I359" s="71"/>
      <c r="J359" s="79" t="s">
        <v>150</v>
      </c>
    </row>
    <row r="360" spans="1:10" x14ac:dyDescent="0.3">
      <c r="A360" s="94"/>
      <c r="B360" s="95"/>
      <c r="C360" s="80" t="s">
        <v>147</v>
      </c>
      <c r="D360" s="71"/>
      <c r="E360" s="78">
        <v>279.08</v>
      </c>
      <c r="F360" s="71">
        <v>18.14</v>
      </c>
      <c r="G360" s="81">
        <v>6</v>
      </c>
      <c r="H360" s="78">
        <f>E360*F360/G360</f>
        <v>843.75186666666661</v>
      </c>
      <c r="I360" s="71"/>
      <c r="J360" s="79" t="s">
        <v>150</v>
      </c>
    </row>
    <row r="361" spans="1:10" x14ac:dyDescent="0.3">
      <c r="A361" s="94"/>
      <c r="B361" s="95"/>
      <c r="C361" s="80"/>
      <c r="D361" s="71"/>
      <c r="E361" s="78"/>
      <c r="F361" s="71"/>
      <c r="G361" s="81"/>
      <c r="H361" s="78"/>
      <c r="I361" s="71"/>
      <c r="J361" s="79"/>
    </row>
    <row r="362" spans="1:10" x14ac:dyDescent="0.3">
      <c r="A362" s="94"/>
      <c r="B362" s="95"/>
      <c r="C362" s="74" t="s">
        <v>54</v>
      </c>
      <c r="D362" s="71"/>
      <c r="E362" s="78"/>
      <c r="F362" s="71"/>
      <c r="G362" s="81"/>
      <c r="H362" s="78"/>
      <c r="I362" s="75">
        <f>E363</f>
        <v>245.19</v>
      </c>
      <c r="J362" s="76" t="s">
        <v>26</v>
      </c>
    </row>
    <row r="363" spans="1:10" x14ac:dyDescent="0.3">
      <c r="A363" s="94"/>
      <c r="B363" s="95"/>
      <c r="C363" s="80" t="s">
        <v>146</v>
      </c>
      <c r="D363" s="83"/>
      <c r="E363" s="78">
        <v>245.19</v>
      </c>
      <c r="F363" s="83"/>
      <c r="G363" s="84"/>
      <c r="H363" s="85"/>
      <c r="I363" s="83"/>
      <c r="J363" s="86" t="s">
        <v>26</v>
      </c>
    </row>
    <row r="364" spans="1:10" x14ac:dyDescent="0.3">
      <c r="A364" s="94"/>
      <c r="B364" s="95"/>
      <c r="C364" s="80"/>
      <c r="D364" s="71"/>
      <c r="E364" s="78"/>
      <c r="F364" s="71"/>
      <c r="G364" s="71"/>
      <c r="H364" s="78"/>
      <c r="I364" s="71"/>
      <c r="J364" s="73"/>
    </row>
    <row r="365" spans="1:10" x14ac:dyDescent="0.3">
      <c r="A365" s="94"/>
      <c r="B365" s="95"/>
      <c r="C365" s="74" t="s">
        <v>23</v>
      </c>
      <c r="D365" s="71"/>
      <c r="E365" s="78"/>
      <c r="F365" s="71"/>
      <c r="G365" s="71"/>
      <c r="H365" s="78"/>
      <c r="I365" s="75">
        <f>+SUM(H366:H368)</f>
        <v>5</v>
      </c>
      <c r="J365" s="76" t="s">
        <v>27</v>
      </c>
    </row>
    <row r="366" spans="1:10" x14ac:dyDescent="0.3">
      <c r="A366" s="94"/>
      <c r="B366" s="95"/>
      <c r="C366" s="80" t="s">
        <v>61</v>
      </c>
      <c r="D366" s="71">
        <v>1</v>
      </c>
      <c r="E366" s="78"/>
      <c r="F366" s="71"/>
      <c r="G366" s="71"/>
      <c r="H366" s="78">
        <v>1</v>
      </c>
      <c r="I366" s="71"/>
      <c r="J366" s="79" t="s">
        <v>27</v>
      </c>
    </row>
    <row r="367" spans="1:10" x14ac:dyDescent="0.3">
      <c r="A367" s="94"/>
      <c r="B367" s="95"/>
      <c r="C367" s="80" t="s">
        <v>62</v>
      </c>
      <c r="D367" s="71">
        <v>2</v>
      </c>
      <c r="E367" s="78"/>
      <c r="F367" s="71"/>
      <c r="G367" s="71"/>
      <c r="H367" s="78">
        <v>2</v>
      </c>
      <c r="I367" s="71"/>
      <c r="J367" s="79" t="s">
        <v>27</v>
      </c>
    </row>
    <row r="368" spans="1:10" x14ac:dyDescent="0.3">
      <c r="A368" s="94"/>
      <c r="B368" s="95"/>
      <c r="C368" s="80" t="s">
        <v>64</v>
      </c>
      <c r="D368" s="71">
        <v>2</v>
      </c>
      <c r="E368" s="78"/>
      <c r="F368" s="71"/>
      <c r="G368" s="71"/>
      <c r="H368" s="78">
        <v>2</v>
      </c>
      <c r="I368" s="71"/>
      <c r="J368" s="79" t="s">
        <v>27</v>
      </c>
    </row>
    <row r="369" spans="1:10" x14ac:dyDescent="0.3">
      <c r="A369" s="94"/>
      <c r="B369" s="95"/>
      <c r="C369" s="80"/>
      <c r="D369" s="71"/>
      <c r="E369" s="78"/>
      <c r="F369" s="71"/>
      <c r="G369" s="71"/>
      <c r="H369" s="78"/>
      <c r="I369" s="71"/>
      <c r="J369" s="79"/>
    </row>
    <row r="370" spans="1:10" x14ac:dyDescent="0.3">
      <c r="A370" s="94"/>
      <c r="B370" s="95"/>
      <c r="C370" s="74" t="s">
        <v>24</v>
      </c>
      <c r="D370" s="71"/>
      <c r="E370" s="78"/>
      <c r="F370" s="71"/>
      <c r="G370" s="71"/>
      <c r="H370" s="78"/>
      <c r="I370" s="75">
        <f>+SUM(H371:H373)</f>
        <v>3</v>
      </c>
      <c r="J370" s="76" t="s">
        <v>27</v>
      </c>
    </row>
    <row r="371" spans="1:10" x14ac:dyDescent="0.3">
      <c r="A371" s="94"/>
      <c r="B371" s="95"/>
      <c r="C371" s="80" t="s">
        <v>62</v>
      </c>
      <c r="D371" s="71">
        <v>1</v>
      </c>
      <c r="E371" s="78"/>
      <c r="F371" s="71"/>
      <c r="G371" s="71"/>
      <c r="H371" s="78">
        <v>1</v>
      </c>
      <c r="I371" s="71"/>
      <c r="J371" s="79" t="s">
        <v>27</v>
      </c>
    </row>
    <row r="372" spans="1:10" x14ac:dyDescent="0.3">
      <c r="A372" s="94"/>
      <c r="B372" s="95"/>
      <c r="C372" s="80" t="s">
        <v>65</v>
      </c>
      <c r="D372" s="71">
        <v>1</v>
      </c>
      <c r="E372" s="78"/>
      <c r="F372" s="71"/>
      <c r="G372" s="71"/>
      <c r="H372" s="78">
        <v>1</v>
      </c>
      <c r="I372" s="71"/>
      <c r="J372" s="79" t="s">
        <v>27</v>
      </c>
    </row>
    <row r="373" spans="1:10" x14ac:dyDescent="0.3">
      <c r="A373" s="94"/>
      <c r="B373" s="95"/>
      <c r="C373" s="80" t="s">
        <v>64</v>
      </c>
      <c r="D373" s="71">
        <v>1</v>
      </c>
      <c r="E373" s="78"/>
      <c r="F373" s="71"/>
      <c r="G373" s="71"/>
      <c r="H373" s="78">
        <v>1</v>
      </c>
      <c r="I373" s="71"/>
      <c r="J373" s="79" t="s">
        <v>27</v>
      </c>
    </row>
    <row r="374" spans="1:10" x14ac:dyDescent="0.3">
      <c r="A374" s="94"/>
      <c r="B374" s="95"/>
      <c r="C374" s="80"/>
      <c r="D374" s="71"/>
      <c r="E374" s="78"/>
      <c r="F374" s="71"/>
      <c r="G374" s="71"/>
      <c r="H374" s="78"/>
      <c r="I374" s="71"/>
      <c r="J374" s="73"/>
    </row>
    <row r="375" spans="1:10" x14ac:dyDescent="0.3">
      <c r="A375" s="94"/>
      <c r="B375" s="95"/>
      <c r="C375" s="74" t="s">
        <v>10</v>
      </c>
      <c r="D375" s="71"/>
      <c r="E375" s="78"/>
      <c r="F375" s="71"/>
      <c r="G375" s="71"/>
      <c r="H375" s="78"/>
      <c r="I375" s="75">
        <f>+SUM(H377:H438)</f>
        <v>214.27799999999999</v>
      </c>
      <c r="J375" s="76" t="s">
        <v>25</v>
      </c>
    </row>
    <row r="376" spans="1:10" x14ac:dyDescent="0.3">
      <c r="A376" s="94"/>
      <c r="B376" s="95"/>
      <c r="C376" s="77" t="s">
        <v>144</v>
      </c>
      <c r="D376" s="71"/>
      <c r="E376" s="78"/>
      <c r="F376" s="71"/>
      <c r="G376" s="71"/>
      <c r="H376" s="78"/>
      <c r="I376" s="71"/>
      <c r="J376" s="73"/>
    </row>
    <row r="377" spans="1:10" x14ac:dyDescent="0.3">
      <c r="A377" s="94"/>
      <c r="B377" s="95"/>
      <c r="C377" s="80" t="s">
        <v>84</v>
      </c>
      <c r="D377" s="71"/>
      <c r="E377" s="78">
        <v>23.41</v>
      </c>
      <c r="F377" s="81">
        <v>0.6</v>
      </c>
      <c r="G377" s="71">
        <v>0.5</v>
      </c>
      <c r="H377" s="78">
        <f>E377*F377*G377</f>
        <v>7.0229999999999997</v>
      </c>
      <c r="I377" s="71"/>
      <c r="J377" s="79" t="s">
        <v>25</v>
      </c>
    </row>
    <row r="378" spans="1:10" x14ac:dyDescent="0.3">
      <c r="A378" s="94"/>
      <c r="B378" s="95"/>
      <c r="C378" s="80" t="s">
        <v>73</v>
      </c>
      <c r="D378" s="71"/>
      <c r="E378" s="78">
        <v>8.19</v>
      </c>
      <c r="F378" s="81">
        <v>0.6</v>
      </c>
      <c r="G378" s="71">
        <v>0.5</v>
      </c>
      <c r="H378" s="78">
        <f t="shared" ref="H378:H438" si="14">E378*F378*G378</f>
        <v>2.4569999999999999</v>
      </c>
      <c r="I378" s="71"/>
      <c r="J378" s="79" t="s">
        <v>25</v>
      </c>
    </row>
    <row r="379" spans="1:10" x14ac:dyDescent="0.3">
      <c r="A379" s="94"/>
      <c r="B379" s="95"/>
      <c r="C379" s="80" t="s">
        <v>74</v>
      </c>
      <c r="D379" s="71"/>
      <c r="E379" s="78">
        <v>8.6</v>
      </c>
      <c r="F379" s="81">
        <v>0.6</v>
      </c>
      <c r="G379" s="71">
        <v>0.5</v>
      </c>
      <c r="H379" s="78">
        <f t="shared" si="14"/>
        <v>2.5799999999999996</v>
      </c>
      <c r="I379" s="71"/>
      <c r="J379" s="79" t="s">
        <v>25</v>
      </c>
    </row>
    <row r="380" spans="1:10" x14ac:dyDescent="0.3">
      <c r="A380" s="94"/>
      <c r="B380" s="95"/>
      <c r="C380" s="80" t="s">
        <v>75</v>
      </c>
      <c r="D380" s="71"/>
      <c r="E380" s="78">
        <v>1.47</v>
      </c>
      <c r="F380" s="81">
        <v>0.6</v>
      </c>
      <c r="G380" s="71">
        <v>0.5</v>
      </c>
      <c r="H380" s="78">
        <f t="shared" si="14"/>
        <v>0.441</v>
      </c>
      <c r="I380" s="71"/>
      <c r="J380" s="79" t="s">
        <v>25</v>
      </c>
    </row>
    <row r="381" spans="1:10" x14ac:dyDescent="0.3">
      <c r="A381" s="94"/>
      <c r="B381" s="95"/>
      <c r="C381" s="80" t="s">
        <v>76</v>
      </c>
      <c r="D381" s="71"/>
      <c r="E381" s="78">
        <v>3.17</v>
      </c>
      <c r="F381" s="81">
        <v>0.6</v>
      </c>
      <c r="G381" s="71">
        <v>0.5</v>
      </c>
      <c r="H381" s="78">
        <f t="shared" si="14"/>
        <v>0.95099999999999996</v>
      </c>
      <c r="I381" s="71"/>
      <c r="J381" s="79" t="s">
        <v>25</v>
      </c>
    </row>
    <row r="382" spans="1:10" x14ac:dyDescent="0.3">
      <c r="A382" s="94"/>
      <c r="B382" s="95"/>
      <c r="C382" s="80" t="s">
        <v>77</v>
      </c>
      <c r="D382" s="71"/>
      <c r="E382" s="78">
        <v>3.55</v>
      </c>
      <c r="F382" s="81">
        <v>0.6</v>
      </c>
      <c r="G382" s="71">
        <v>0.5</v>
      </c>
      <c r="H382" s="78">
        <f t="shared" si="14"/>
        <v>1.0649999999999999</v>
      </c>
      <c r="I382" s="71"/>
      <c r="J382" s="79" t="s">
        <v>25</v>
      </c>
    </row>
    <row r="383" spans="1:10" x14ac:dyDescent="0.3">
      <c r="A383" s="94"/>
      <c r="B383" s="95"/>
      <c r="C383" s="80" t="s">
        <v>78</v>
      </c>
      <c r="D383" s="71"/>
      <c r="E383" s="78">
        <v>15.8</v>
      </c>
      <c r="F383" s="81">
        <v>0.6</v>
      </c>
      <c r="G383" s="71">
        <v>0.5</v>
      </c>
      <c r="H383" s="78">
        <f t="shared" si="14"/>
        <v>4.74</v>
      </c>
      <c r="I383" s="71"/>
      <c r="J383" s="79" t="s">
        <v>25</v>
      </c>
    </row>
    <row r="384" spans="1:10" x14ac:dyDescent="0.3">
      <c r="A384" s="94"/>
      <c r="B384" s="95"/>
      <c r="C384" s="80" t="s">
        <v>90</v>
      </c>
      <c r="D384" s="71"/>
      <c r="E384" s="78">
        <v>1.1100000000000001</v>
      </c>
      <c r="F384" s="81">
        <v>0.6</v>
      </c>
      <c r="G384" s="71">
        <v>0.5</v>
      </c>
      <c r="H384" s="78">
        <f t="shared" si="14"/>
        <v>0.33300000000000002</v>
      </c>
      <c r="I384" s="71"/>
      <c r="J384" s="79" t="s">
        <v>25</v>
      </c>
    </row>
    <row r="385" spans="1:10" x14ac:dyDescent="0.3">
      <c r="A385" s="94"/>
      <c r="B385" s="95"/>
      <c r="C385" s="80" t="s">
        <v>79</v>
      </c>
      <c r="D385" s="71"/>
      <c r="E385" s="78">
        <v>16.100000000000001</v>
      </c>
      <c r="F385" s="81">
        <v>0.6</v>
      </c>
      <c r="G385" s="71">
        <v>0.5</v>
      </c>
      <c r="H385" s="78">
        <f t="shared" si="14"/>
        <v>4.83</v>
      </c>
      <c r="I385" s="71"/>
      <c r="J385" s="79" t="s">
        <v>25</v>
      </c>
    </row>
    <row r="386" spans="1:10" x14ac:dyDescent="0.3">
      <c r="A386" s="94"/>
      <c r="B386" s="95"/>
      <c r="C386" s="80" t="s">
        <v>85</v>
      </c>
      <c r="D386" s="71"/>
      <c r="E386" s="78">
        <v>3.64</v>
      </c>
      <c r="F386" s="81">
        <v>0.6</v>
      </c>
      <c r="G386" s="71">
        <v>0.5</v>
      </c>
      <c r="H386" s="78">
        <f t="shared" si="14"/>
        <v>1.0920000000000001</v>
      </c>
      <c r="I386" s="71"/>
      <c r="J386" s="79" t="s">
        <v>25</v>
      </c>
    </row>
    <row r="387" spans="1:10" x14ac:dyDescent="0.3">
      <c r="A387" s="94"/>
      <c r="B387" s="95"/>
      <c r="C387" s="80" t="s">
        <v>86</v>
      </c>
      <c r="D387" s="71"/>
      <c r="E387" s="78">
        <v>4.7</v>
      </c>
      <c r="F387" s="81">
        <v>0.6</v>
      </c>
      <c r="G387" s="71">
        <v>0.5</v>
      </c>
      <c r="H387" s="78">
        <f t="shared" si="14"/>
        <v>1.41</v>
      </c>
      <c r="I387" s="71"/>
      <c r="J387" s="79" t="s">
        <v>25</v>
      </c>
    </row>
    <row r="388" spans="1:10" x14ac:dyDescent="0.3">
      <c r="A388" s="94"/>
      <c r="B388" s="95"/>
      <c r="C388" s="80" t="s">
        <v>87</v>
      </c>
      <c r="D388" s="71"/>
      <c r="E388" s="78">
        <v>2.81</v>
      </c>
      <c r="F388" s="81">
        <v>0.6</v>
      </c>
      <c r="G388" s="71">
        <v>0.5</v>
      </c>
      <c r="H388" s="78">
        <f t="shared" si="14"/>
        <v>0.84299999999999997</v>
      </c>
      <c r="I388" s="71"/>
      <c r="J388" s="79" t="s">
        <v>25</v>
      </c>
    </row>
    <row r="389" spans="1:10" x14ac:dyDescent="0.3">
      <c r="A389" s="94"/>
      <c r="B389" s="95"/>
      <c r="C389" s="80" t="s">
        <v>80</v>
      </c>
      <c r="D389" s="71"/>
      <c r="E389" s="78">
        <v>10.5</v>
      </c>
      <c r="F389" s="81">
        <v>0.6</v>
      </c>
      <c r="G389" s="71">
        <v>0.5</v>
      </c>
      <c r="H389" s="78">
        <f t="shared" si="14"/>
        <v>3.15</v>
      </c>
      <c r="I389" s="71"/>
      <c r="J389" s="79" t="s">
        <v>25</v>
      </c>
    </row>
    <row r="390" spans="1:10" x14ac:dyDescent="0.3">
      <c r="A390" s="94"/>
      <c r="B390" s="95"/>
      <c r="C390" s="80" t="s">
        <v>88</v>
      </c>
      <c r="D390" s="71"/>
      <c r="E390" s="78">
        <v>3.7</v>
      </c>
      <c r="F390" s="81">
        <v>0.6</v>
      </c>
      <c r="G390" s="71">
        <v>0.5</v>
      </c>
      <c r="H390" s="78">
        <f t="shared" si="14"/>
        <v>1.1100000000000001</v>
      </c>
      <c r="I390" s="71"/>
      <c r="J390" s="79" t="s">
        <v>25</v>
      </c>
    </row>
    <row r="391" spans="1:10" x14ac:dyDescent="0.3">
      <c r="A391" s="94"/>
      <c r="B391" s="95"/>
      <c r="C391" s="80" t="s">
        <v>89</v>
      </c>
      <c r="D391" s="71"/>
      <c r="E391" s="78">
        <v>6.28</v>
      </c>
      <c r="F391" s="81">
        <v>0.6</v>
      </c>
      <c r="G391" s="71">
        <v>0.5</v>
      </c>
      <c r="H391" s="78">
        <f t="shared" si="14"/>
        <v>1.8839999999999999</v>
      </c>
      <c r="I391" s="71"/>
      <c r="J391" s="79" t="s">
        <v>25</v>
      </c>
    </row>
    <row r="392" spans="1:10" x14ac:dyDescent="0.3">
      <c r="A392" s="94"/>
      <c r="B392" s="95"/>
      <c r="C392" s="80" t="s">
        <v>81</v>
      </c>
      <c r="D392" s="71"/>
      <c r="E392" s="78">
        <v>23.42</v>
      </c>
      <c r="F392" s="81">
        <v>0.6</v>
      </c>
      <c r="G392" s="71">
        <v>0.5</v>
      </c>
      <c r="H392" s="78">
        <f t="shared" si="14"/>
        <v>7.0260000000000007</v>
      </c>
      <c r="I392" s="71"/>
      <c r="J392" s="79" t="s">
        <v>25</v>
      </c>
    </row>
    <row r="393" spans="1:10" x14ac:dyDescent="0.3">
      <c r="A393" s="94"/>
      <c r="B393" s="95"/>
      <c r="C393" s="80" t="s">
        <v>91</v>
      </c>
      <c r="D393" s="71"/>
      <c r="E393" s="78">
        <v>7.9</v>
      </c>
      <c r="F393" s="81">
        <v>0.6</v>
      </c>
      <c r="G393" s="71">
        <v>0.5</v>
      </c>
      <c r="H393" s="78">
        <f t="shared" si="14"/>
        <v>2.37</v>
      </c>
      <c r="I393" s="71"/>
      <c r="J393" s="79" t="s">
        <v>25</v>
      </c>
    </row>
    <row r="394" spans="1:10" x14ac:dyDescent="0.3">
      <c r="A394" s="94"/>
      <c r="B394" s="95"/>
      <c r="C394" s="80" t="s">
        <v>82</v>
      </c>
      <c r="D394" s="71"/>
      <c r="E394" s="78">
        <v>5.71</v>
      </c>
      <c r="F394" s="81">
        <v>0.6</v>
      </c>
      <c r="G394" s="71">
        <v>0.5</v>
      </c>
      <c r="H394" s="78">
        <f t="shared" si="14"/>
        <v>1.7129999999999999</v>
      </c>
      <c r="I394" s="71"/>
      <c r="J394" s="79" t="s">
        <v>25</v>
      </c>
    </row>
    <row r="395" spans="1:10" x14ac:dyDescent="0.3">
      <c r="A395" s="94"/>
      <c r="B395" s="95"/>
      <c r="C395" s="80" t="s">
        <v>83</v>
      </c>
      <c r="D395" s="71"/>
      <c r="E395" s="78">
        <v>11</v>
      </c>
      <c r="F395" s="81">
        <v>0.6</v>
      </c>
      <c r="G395" s="71">
        <v>0.5</v>
      </c>
      <c r="H395" s="78">
        <f t="shared" si="14"/>
        <v>3.3</v>
      </c>
      <c r="I395" s="71"/>
      <c r="J395" s="79" t="s">
        <v>25</v>
      </c>
    </row>
    <row r="396" spans="1:10" x14ac:dyDescent="0.3">
      <c r="A396" s="94"/>
      <c r="B396" s="95"/>
      <c r="C396" s="80" t="s">
        <v>92</v>
      </c>
      <c r="D396" s="71"/>
      <c r="E396" s="78">
        <v>3.13</v>
      </c>
      <c r="F396" s="81">
        <v>0.6</v>
      </c>
      <c r="G396" s="71">
        <v>0.5</v>
      </c>
      <c r="H396" s="78">
        <f t="shared" si="14"/>
        <v>0.93899999999999995</v>
      </c>
      <c r="I396" s="71"/>
      <c r="J396" s="79" t="s">
        <v>25</v>
      </c>
    </row>
    <row r="397" spans="1:10" x14ac:dyDescent="0.3">
      <c r="A397" s="94"/>
      <c r="B397" s="95"/>
      <c r="C397" s="80" t="s">
        <v>93</v>
      </c>
      <c r="D397" s="71"/>
      <c r="E397" s="78">
        <v>15.74</v>
      </c>
      <c r="F397" s="81">
        <v>0.6</v>
      </c>
      <c r="G397" s="71">
        <v>0.5</v>
      </c>
      <c r="H397" s="78">
        <f t="shared" si="14"/>
        <v>4.7219999999999995</v>
      </c>
      <c r="I397" s="71"/>
      <c r="J397" s="79" t="s">
        <v>25</v>
      </c>
    </row>
    <row r="398" spans="1:10" x14ac:dyDescent="0.3">
      <c r="A398" s="94"/>
      <c r="B398" s="95"/>
      <c r="C398" s="80" t="s">
        <v>94</v>
      </c>
      <c r="D398" s="71"/>
      <c r="E398" s="78">
        <v>5.9</v>
      </c>
      <c r="F398" s="81">
        <v>0.6</v>
      </c>
      <c r="G398" s="71">
        <v>0.5</v>
      </c>
      <c r="H398" s="78">
        <f t="shared" si="14"/>
        <v>1.77</v>
      </c>
      <c r="I398" s="71"/>
      <c r="J398" s="79" t="s">
        <v>25</v>
      </c>
    </row>
    <row r="399" spans="1:10" x14ac:dyDescent="0.3">
      <c r="A399" s="94"/>
      <c r="B399" s="95"/>
      <c r="C399" s="80" t="s">
        <v>95</v>
      </c>
      <c r="D399" s="71"/>
      <c r="E399" s="78">
        <v>7.8</v>
      </c>
      <c r="F399" s="81">
        <v>0.6</v>
      </c>
      <c r="G399" s="71">
        <v>0.5</v>
      </c>
      <c r="H399" s="78">
        <f t="shared" si="14"/>
        <v>2.34</v>
      </c>
      <c r="I399" s="71"/>
      <c r="J399" s="79" t="s">
        <v>25</v>
      </c>
    </row>
    <row r="400" spans="1:10" x14ac:dyDescent="0.3">
      <c r="A400" s="94"/>
      <c r="B400" s="95"/>
      <c r="C400" s="80" t="s">
        <v>96</v>
      </c>
      <c r="D400" s="71"/>
      <c r="E400" s="78">
        <v>6.05</v>
      </c>
      <c r="F400" s="81">
        <v>0.6</v>
      </c>
      <c r="G400" s="71">
        <v>0.5</v>
      </c>
      <c r="H400" s="78">
        <f t="shared" si="14"/>
        <v>1.8149999999999999</v>
      </c>
      <c r="I400" s="71"/>
      <c r="J400" s="79" t="s">
        <v>25</v>
      </c>
    </row>
    <row r="401" spans="1:10" x14ac:dyDescent="0.3">
      <c r="A401" s="94"/>
      <c r="B401" s="95"/>
      <c r="C401" s="80" t="s">
        <v>97</v>
      </c>
      <c r="D401" s="71"/>
      <c r="E401" s="78">
        <v>22.4</v>
      </c>
      <c r="F401" s="81">
        <v>0.6</v>
      </c>
      <c r="G401" s="71">
        <v>0.5</v>
      </c>
      <c r="H401" s="78">
        <f t="shared" si="14"/>
        <v>6.72</v>
      </c>
      <c r="I401" s="71"/>
      <c r="J401" s="79" t="s">
        <v>25</v>
      </c>
    </row>
    <row r="402" spans="1:10" x14ac:dyDescent="0.3">
      <c r="A402" s="94"/>
      <c r="B402" s="95"/>
      <c r="C402" s="80" t="s">
        <v>98</v>
      </c>
      <c r="D402" s="71"/>
      <c r="E402" s="78">
        <v>14.9</v>
      </c>
      <c r="F402" s="81">
        <v>0.6</v>
      </c>
      <c r="G402" s="71">
        <v>0.5</v>
      </c>
      <c r="H402" s="78">
        <f t="shared" si="14"/>
        <v>4.47</v>
      </c>
      <c r="I402" s="71"/>
      <c r="J402" s="79" t="s">
        <v>25</v>
      </c>
    </row>
    <row r="403" spans="1:10" x14ac:dyDescent="0.3">
      <c r="A403" s="94"/>
      <c r="B403" s="95"/>
      <c r="C403" s="80" t="s">
        <v>99</v>
      </c>
      <c r="D403" s="71"/>
      <c r="E403" s="78">
        <v>7.71</v>
      </c>
      <c r="F403" s="81">
        <v>0.6</v>
      </c>
      <c r="G403" s="71">
        <v>0.5</v>
      </c>
      <c r="H403" s="78">
        <f t="shared" si="14"/>
        <v>2.3129999999999997</v>
      </c>
      <c r="I403" s="71"/>
      <c r="J403" s="79" t="s">
        <v>25</v>
      </c>
    </row>
    <row r="404" spans="1:10" x14ac:dyDescent="0.3">
      <c r="A404" s="94"/>
      <c r="B404" s="95"/>
      <c r="C404" s="80" t="s">
        <v>100</v>
      </c>
      <c r="D404" s="71"/>
      <c r="E404" s="78">
        <v>16.25</v>
      </c>
      <c r="F404" s="81">
        <v>0.6</v>
      </c>
      <c r="G404" s="71">
        <v>0.5</v>
      </c>
      <c r="H404" s="78">
        <f t="shared" si="14"/>
        <v>4.875</v>
      </c>
      <c r="I404" s="71"/>
      <c r="J404" s="79" t="s">
        <v>25</v>
      </c>
    </row>
    <row r="405" spans="1:10" x14ac:dyDescent="0.3">
      <c r="A405" s="94"/>
      <c r="B405" s="95"/>
      <c r="C405" s="80" t="s">
        <v>101</v>
      </c>
      <c r="D405" s="71"/>
      <c r="E405" s="78">
        <v>13.35</v>
      </c>
      <c r="F405" s="81">
        <v>0.6</v>
      </c>
      <c r="G405" s="71">
        <v>0.5</v>
      </c>
      <c r="H405" s="78">
        <f t="shared" si="14"/>
        <v>4.0049999999999999</v>
      </c>
      <c r="I405" s="71"/>
      <c r="J405" s="79" t="s">
        <v>25</v>
      </c>
    </row>
    <row r="406" spans="1:10" x14ac:dyDescent="0.3">
      <c r="A406" s="94"/>
      <c r="B406" s="95"/>
      <c r="C406" s="80" t="s">
        <v>102</v>
      </c>
      <c r="D406" s="71"/>
      <c r="E406" s="78">
        <v>7.2</v>
      </c>
      <c r="F406" s="81">
        <v>0.6</v>
      </c>
      <c r="G406" s="71">
        <v>0.5</v>
      </c>
      <c r="H406" s="78">
        <f t="shared" si="14"/>
        <v>2.16</v>
      </c>
      <c r="I406" s="71"/>
      <c r="J406" s="79" t="s">
        <v>25</v>
      </c>
    </row>
    <row r="407" spans="1:10" x14ac:dyDescent="0.3">
      <c r="A407" s="94"/>
      <c r="B407" s="95"/>
      <c r="C407" s="80" t="s">
        <v>103</v>
      </c>
      <c r="D407" s="71"/>
      <c r="E407" s="78">
        <v>4</v>
      </c>
      <c r="F407" s="81">
        <v>0.6</v>
      </c>
      <c r="G407" s="71">
        <v>0.5</v>
      </c>
      <c r="H407" s="78">
        <f t="shared" si="14"/>
        <v>1.2</v>
      </c>
      <c r="I407" s="71"/>
      <c r="J407" s="79" t="s">
        <v>25</v>
      </c>
    </row>
    <row r="408" spans="1:10" x14ac:dyDescent="0.3">
      <c r="A408" s="94"/>
      <c r="B408" s="95"/>
      <c r="C408" s="80" t="s">
        <v>104</v>
      </c>
      <c r="D408" s="71"/>
      <c r="E408" s="78">
        <v>9.6999999999999993</v>
      </c>
      <c r="F408" s="81">
        <v>0.6</v>
      </c>
      <c r="G408" s="71">
        <v>0.5</v>
      </c>
      <c r="H408" s="78">
        <f t="shared" si="14"/>
        <v>2.9099999999999997</v>
      </c>
      <c r="I408" s="71"/>
      <c r="J408" s="79" t="s">
        <v>25</v>
      </c>
    </row>
    <row r="409" spans="1:10" x14ac:dyDescent="0.3">
      <c r="A409" s="94"/>
      <c r="B409" s="95"/>
      <c r="C409" s="80" t="s">
        <v>105</v>
      </c>
      <c r="D409" s="71"/>
      <c r="E409" s="78">
        <v>16.7</v>
      </c>
      <c r="F409" s="81">
        <v>0.6</v>
      </c>
      <c r="G409" s="71">
        <v>0.5</v>
      </c>
      <c r="H409" s="78">
        <f t="shared" si="14"/>
        <v>5.01</v>
      </c>
      <c r="I409" s="71"/>
      <c r="J409" s="79" t="s">
        <v>25</v>
      </c>
    </row>
    <row r="410" spans="1:10" x14ac:dyDescent="0.3">
      <c r="A410" s="94"/>
      <c r="B410" s="95"/>
      <c r="C410" s="80" t="s">
        <v>106</v>
      </c>
      <c r="D410" s="71"/>
      <c r="E410" s="78">
        <v>16.16</v>
      </c>
      <c r="F410" s="81">
        <v>0.6</v>
      </c>
      <c r="G410" s="71">
        <v>0.5</v>
      </c>
      <c r="H410" s="78">
        <f t="shared" si="14"/>
        <v>4.8479999999999999</v>
      </c>
      <c r="I410" s="71"/>
      <c r="J410" s="79" t="s">
        <v>25</v>
      </c>
    </row>
    <row r="411" spans="1:10" x14ac:dyDescent="0.3">
      <c r="A411" s="94"/>
      <c r="B411" s="95"/>
      <c r="C411" s="80" t="s">
        <v>107</v>
      </c>
      <c r="D411" s="71"/>
      <c r="E411" s="78">
        <v>4.8099999999999996</v>
      </c>
      <c r="F411" s="81">
        <v>0.6</v>
      </c>
      <c r="G411" s="71">
        <v>0.5</v>
      </c>
      <c r="H411" s="78">
        <f t="shared" si="14"/>
        <v>1.4429999999999998</v>
      </c>
      <c r="I411" s="71"/>
      <c r="J411" s="79" t="s">
        <v>25</v>
      </c>
    </row>
    <row r="412" spans="1:10" x14ac:dyDescent="0.3">
      <c r="A412" s="94"/>
      <c r="B412" s="95"/>
      <c r="C412" s="80" t="s">
        <v>108</v>
      </c>
      <c r="D412" s="71"/>
      <c r="E412" s="78">
        <v>4.17</v>
      </c>
      <c r="F412" s="81">
        <v>0.6</v>
      </c>
      <c r="G412" s="71">
        <v>0.5</v>
      </c>
      <c r="H412" s="78">
        <f t="shared" si="14"/>
        <v>1.2509999999999999</v>
      </c>
      <c r="I412" s="71"/>
      <c r="J412" s="79" t="s">
        <v>25</v>
      </c>
    </row>
    <row r="413" spans="1:10" x14ac:dyDescent="0.3">
      <c r="A413" s="94"/>
      <c r="B413" s="95"/>
      <c r="C413" s="80" t="s">
        <v>109</v>
      </c>
      <c r="D413" s="71"/>
      <c r="E413" s="78">
        <v>15.5</v>
      </c>
      <c r="F413" s="81">
        <v>0.6</v>
      </c>
      <c r="G413" s="71">
        <v>0.5</v>
      </c>
      <c r="H413" s="78">
        <f t="shared" si="14"/>
        <v>4.6499999999999995</v>
      </c>
      <c r="I413" s="71"/>
      <c r="J413" s="79" t="s">
        <v>25</v>
      </c>
    </row>
    <row r="414" spans="1:10" x14ac:dyDescent="0.3">
      <c r="A414" s="94"/>
      <c r="B414" s="95"/>
      <c r="C414" s="80" t="s">
        <v>110</v>
      </c>
      <c r="D414" s="71"/>
      <c r="E414" s="78">
        <v>25</v>
      </c>
      <c r="F414" s="81">
        <v>0.6</v>
      </c>
      <c r="G414" s="71">
        <v>0.5</v>
      </c>
      <c r="H414" s="78">
        <f t="shared" si="14"/>
        <v>7.5</v>
      </c>
      <c r="I414" s="71"/>
      <c r="J414" s="79" t="s">
        <v>25</v>
      </c>
    </row>
    <row r="415" spans="1:10" x14ac:dyDescent="0.3">
      <c r="A415" s="94"/>
      <c r="B415" s="95"/>
      <c r="C415" s="80" t="s">
        <v>111</v>
      </c>
      <c r="D415" s="71"/>
      <c r="E415" s="78">
        <v>9.1</v>
      </c>
      <c r="F415" s="81">
        <v>0.6</v>
      </c>
      <c r="G415" s="71">
        <v>0.5</v>
      </c>
      <c r="H415" s="78">
        <f t="shared" si="14"/>
        <v>2.73</v>
      </c>
      <c r="I415" s="71"/>
      <c r="J415" s="79" t="s">
        <v>25</v>
      </c>
    </row>
    <row r="416" spans="1:10" x14ac:dyDescent="0.3">
      <c r="A416" s="94"/>
      <c r="B416" s="95"/>
      <c r="C416" s="80" t="s">
        <v>112</v>
      </c>
      <c r="D416" s="71"/>
      <c r="E416" s="78">
        <v>21.28</v>
      </c>
      <c r="F416" s="81">
        <v>0.6</v>
      </c>
      <c r="G416" s="71">
        <v>0.5</v>
      </c>
      <c r="H416" s="78">
        <f t="shared" si="14"/>
        <v>6.3840000000000003</v>
      </c>
      <c r="I416" s="71"/>
      <c r="J416" s="79" t="s">
        <v>25</v>
      </c>
    </row>
    <row r="417" spans="1:10" x14ac:dyDescent="0.3">
      <c r="A417" s="94"/>
      <c r="B417" s="95"/>
      <c r="C417" s="80" t="s">
        <v>133</v>
      </c>
      <c r="D417" s="71"/>
      <c r="E417" s="78">
        <v>23.08</v>
      </c>
      <c r="F417" s="81">
        <v>0.6</v>
      </c>
      <c r="G417" s="71">
        <v>0.5</v>
      </c>
      <c r="H417" s="78">
        <f t="shared" si="14"/>
        <v>6.9239999999999995</v>
      </c>
      <c r="I417" s="71"/>
      <c r="J417" s="79" t="s">
        <v>25</v>
      </c>
    </row>
    <row r="418" spans="1:10" x14ac:dyDescent="0.3">
      <c r="A418" s="94"/>
      <c r="B418" s="95"/>
      <c r="C418" s="80" t="s">
        <v>113</v>
      </c>
      <c r="D418" s="71"/>
      <c r="E418" s="78">
        <v>11.78</v>
      </c>
      <c r="F418" s="81">
        <v>0.6</v>
      </c>
      <c r="G418" s="71">
        <v>0.5</v>
      </c>
      <c r="H418" s="78">
        <f t="shared" si="14"/>
        <v>3.5339999999999998</v>
      </c>
      <c r="I418" s="71"/>
      <c r="J418" s="79" t="s">
        <v>25</v>
      </c>
    </row>
    <row r="419" spans="1:10" x14ac:dyDescent="0.3">
      <c r="A419" s="94"/>
      <c r="B419" s="95"/>
      <c r="C419" s="80" t="s">
        <v>114</v>
      </c>
      <c r="D419" s="71"/>
      <c r="E419" s="78">
        <v>6.37</v>
      </c>
      <c r="F419" s="81">
        <v>0.6</v>
      </c>
      <c r="G419" s="71">
        <v>0.5</v>
      </c>
      <c r="H419" s="78">
        <f t="shared" si="14"/>
        <v>1.911</v>
      </c>
      <c r="I419" s="71"/>
      <c r="J419" s="79" t="s">
        <v>25</v>
      </c>
    </row>
    <row r="420" spans="1:10" x14ac:dyDescent="0.3">
      <c r="A420" s="94"/>
      <c r="B420" s="95"/>
      <c r="C420" s="80" t="s">
        <v>115</v>
      </c>
      <c r="D420" s="71"/>
      <c r="E420" s="78">
        <v>7.3</v>
      </c>
      <c r="F420" s="81">
        <v>0.6</v>
      </c>
      <c r="G420" s="71">
        <v>0.5</v>
      </c>
      <c r="H420" s="78">
        <f t="shared" si="14"/>
        <v>2.19</v>
      </c>
      <c r="I420" s="71"/>
      <c r="J420" s="79" t="s">
        <v>25</v>
      </c>
    </row>
    <row r="421" spans="1:10" x14ac:dyDescent="0.3">
      <c r="A421" s="94"/>
      <c r="B421" s="95"/>
      <c r="C421" s="80" t="s">
        <v>116</v>
      </c>
      <c r="D421" s="71"/>
      <c r="E421" s="78">
        <v>6.32</v>
      </c>
      <c r="F421" s="81">
        <v>0.6</v>
      </c>
      <c r="G421" s="71">
        <v>0.5</v>
      </c>
      <c r="H421" s="78">
        <f t="shared" si="14"/>
        <v>1.8959999999999999</v>
      </c>
      <c r="I421" s="71"/>
      <c r="J421" s="79" t="s">
        <v>25</v>
      </c>
    </row>
    <row r="422" spans="1:10" x14ac:dyDescent="0.3">
      <c r="A422" s="94"/>
      <c r="B422" s="95"/>
      <c r="C422" s="80" t="s">
        <v>117</v>
      </c>
      <c r="D422" s="71"/>
      <c r="E422" s="78">
        <v>15.6</v>
      </c>
      <c r="F422" s="81">
        <v>0.6</v>
      </c>
      <c r="G422" s="71">
        <v>0.5</v>
      </c>
      <c r="H422" s="78">
        <f t="shared" si="14"/>
        <v>4.68</v>
      </c>
      <c r="I422" s="71"/>
      <c r="J422" s="79" t="s">
        <v>25</v>
      </c>
    </row>
    <row r="423" spans="1:10" x14ac:dyDescent="0.3">
      <c r="A423" s="94"/>
      <c r="B423" s="95"/>
      <c r="C423" s="80" t="s">
        <v>118</v>
      </c>
      <c r="D423" s="71"/>
      <c r="E423" s="78">
        <v>2.11</v>
      </c>
      <c r="F423" s="81">
        <v>0.6</v>
      </c>
      <c r="G423" s="71">
        <v>0.5</v>
      </c>
      <c r="H423" s="78">
        <f t="shared" si="14"/>
        <v>0.6329999999999999</v>
      </c>
      <c r="I423" s="71"/>
      <c r="J423" s="79" t="s">
        <v>25</v>
      </c>
    </row>
    <row r="424" spans="1:10" x14ac:dyDescent="0.3">
      <c r="A424" s="94"/>
      <c r="B424" s="95"/>
      <c r="C424" s="77" t="s">
        <v>53</v>
      </c>
      <c r="D424" s="71"/>
      <c r="E424" s="78"/>
      <c r="F424" s="81"/>
      <c r="G424" s="71"/>
      <c r="H424" s="78"/>
      <c r="I424" s="71"/>
      <c r="J424" s="79"/>
    </row>
    <row r="425" spans="1:10" x14ac:dyDescent="0.3">
      <c r="A425" s="94"/>
      <c r="B425" s="95"/>
      <c r="C425" s="80" t="s">
        <v>120</v>
      </c>
      <c r="D425" s="71"/>
      <c r="E425" s="78">
        <v>2.5099999999999998</v>
      </c>
      <c r="F425" s="81">
        <v>0.6</v>
      </c>
      <c r="G425" s="71">
        <v>0.5</v>
      </c>
      <c r="H425" s="78">
        <f t="shared" si="14"/>
        <v>0.75299999999999989</v>
      </c>
      <c r="I425" s="71"/>
      <c r="J425" s="79" t="s">
        <v>25</v>
      </c>
    </row>
    <row r="426" spans="1:10" x14ac:dyDescent="0.3">
      <c r="A426" s="94"/>
      <c r="B426" s="95"/>
      <c r="C426" s="80" t="s">
        <v>122</v>
      </c>
      <c r="D426" s="71"/>
      <c r="E426" s="78">
        <v>3.69</v>
      </c>
      <c r="F426" s="81">
        <v>0.6</v>
      </c>
      <c r="G426" s="71">
        <v>0.5</v>
      </c>
      <c r="H426" s="78">
        <f t="shared" si="14"/>
        <v>1.107</v>
      </c>
      <c r="I426" s="71"/>
      <c r="J426" s="79" t="s">
        <v>25</v>
      </c>
    </row>
    <row r="427" spans="1:10" x14ac:dyDescent="0.3">
      <c r="A427" s="94"/>
      <c r="B427" s="95"/>
      <c r="C427" s="80" t="s">
        <v>121</v>
      </c>
      <c r="D427" s="71"/>
      <c r="E427" s="78">
        <v>20</v>
      </c>
      <c r="F427" s="81">
        <v>0.6</v>
      </c>
      <c r="G427" s="71">
        <v>0.5</v>
      </c>
      <c r="H427" s="78">
        <f t="shared" si="14"/>
        <v>6</v>
      </c>
      <c r="I427" s="71"/>
      <c r="J427" s="79" t="s">
        <v>25</v>
      </c>
    </row>
    <row r="428" spans="1:10" x14ac:dyDescent="0.3">
      <c r="A428" s="94"/>
      <c r="B428" s="95"/>
      <c r="C428" s="80" t="s">
        <v>123</v>
      </c>
      <c r="D428" s="71"/>
      <c r="E428" s="78">
        <v>21.58</v>
      </c>
      <c r="F428" s="81">
        <v>0.6</v>
      </c>
      <c r="G428" s="71">
        <v>0.5</v>
      </c>
      <c r="H428" s="78">
        <f t="shared" si="14"/>
        <v>6.4739999999999993</v>
      </c>
      <c r="I428" s="71"/>
      <c r="J428" s="79" t="s">
        <v>25</v>
      </c>
    </row>
    <row r="429" spans="1:10" x14ac:dyDescent="0.3">
      <c r="A429" s="94"/>
      <c r="B429" s="95"/>
      <c r="C429" s="80" t="s">
        <v>124</v>
      </c>
      <c r="D429" s="71"/>
      <c r="E429" s="78">
        <v>14.9</v>
      </c>
      <c r="F429" s="81">
        <v>0.6</v>
      </c>
      <c r="G429" s="71">
        <v>0.5</v>
      </c>
      <c r="H429" s="78">
        <f t="shared" si="14"/>
        <v>4.47</v>
      </c>
      <c r="I429" s="71"/>
      <c r="J429" s="79" t="s">
        <v>25</v>
      </c>
    </row>
    <row r="430" spans="1:10" x14ac:dyDescent="0.3">
      <c r="A430" s="94"/>
      <c r="B430" s="95"/>
      <c r="C430" s="80" t="s">
        <v>125</v>
      </c>
      <c r="D430" s="71"/>
      <c r="E430" s="78">
        <v>14.25</v>
      </c>
      <c r="F430" s="81">
        <v>0.6</v>
      </c>
      <c r="G430" s="71">
        <v>0.5</v>
      </c>
      <c r="H430" s="78">
        <f t="shared" si="14"/>
        <v>4.2749999999999995</v>
      </c>
      <c r="I430" s="71"/>
      <c r="J430" s="79" t="s">
        <v>25</v>
      </c>
    </row>
    <row r="431" spans="1:10" x14ac:dyDescent="0.3">
      <c r="A431" s="94"/>
      <c r="B431" s="95"/>
      <c r="C431" s="80" t="s">
        <v>126</v>
      </c>
      <c r="D431" s="71"/>
      <c r="E431" s="78">
        <v>28.5</v>
      </c>
      <c r="F431" s="81">
        <v>0.6</v>
      </c>
      <c r="G431" s="71">
        <v>0.5</v>
      </c>
      <c r="H431" s="78">
        <f t="shared" si="14"/>
        <v>8.5499999999999989</v>
      </c>
      <c r="I431" s="71"/>
      <c r="J431" s="79" t="s">
        <v>25</v>
      </c>
    </row>
    <row r="432" spans="1:10" x14ac:dyDescent="0.3">
      <c r="A432" s="94"/>
      <c r="B432" s="95"/>
      <c r="C432" s="77" t="s">
        <v>119</v>
      </c>
      <c r="D432" s="71"/>
      <c r="E432" s="78"/>
      <c r="F432" s="81"/>
      <c r="G432" s="71"/>
      <c r="H432" s="78"/>
      <c r="I432" s="71"/>
      <c r="J432" s="79"/>
    </row>
    <row r="433" spans="1:12" x14ac:dyDescent="0.3">
      <c r="A433" s="94"/>
      <c r="B433" s="95"/>
      <c r="C433" s="80" t="s">
        <v>127</v>
      </c>
      <c r="D433" s="71"/>
      <c r="E433" s="78">
        <v>17.23</v>
      </c>
      <c r="F433" s="81">
        <v>0.6</v>
      </c>
      <c r="G433" s="71">
        <v>0.5</v>
      </c>
      <c r="H433" s="78">
        <f t="shared" si="14"/>
        <v>5.1689999999999996</v>
      </c>
      <c r="I433" s="71"/>
      <c r="J433" s="79" t="s">
        <v>25</v>
      </c>
    </row>
    <row r="434" spans="1:12" x14ac:dyDescent="0.3">
      <c r="A434" s="94"/>
      <c r="B434" s="95"/>
      <c r="C434" s="80" t="s">
        <v>128</v>
      </c>
      <c r="D434" s="71"/>
      <c r="E434" s="78">
        <v>54.2</v>
      </c>
      <c r="F434" s="81">
        <v>0.6</v>
      </c>
      <c r="G434" s="71">
        <v>0.5</v>
      </c>
      <c r="H434" s="78">
        <f t="shared" si="14"/>
        <v>16.260000000000002</v>
      </c>
      <c r="I434" s="71"/>
      <c r="J434" s="79" t="s">
        <v>25</v>
      </c>
    </row>
    <row r="435" spans="1:12" x14ac:dyDescent="0.3">
      <c r="A435" s="94"/>
      <c r="B435" s="95"/>
      <c r="C435" s="80" t="s">
        <v>129</v>
      </c>
      <c r="D435" s="71"/>
      <c r="E435" s="78">
        <v>21.85</v>
      </c>
      <c r="F435" s="81">
        <v>0.6</v>
      </c>
      <c r="G435" s="71">
        <v>0.5</v>
      </c>
      <c r="H435" s="78">
        <f t="shared" si="14"/>
        <v>6.5550000000000006</v>
      </c>
      <c r="I435" s="71"/>
      <c r="J435" s="79" t="s">
        <v>25</v>
      </c>
    </row>
    <row r="436" spans="1:12" x14ac:dyDescent="0.3">
      <c r="A436" s="94"/>
      <c r="B436" s="95"/>
      <c r="C436" s="80" t="s">
        <v>130</v>
      </c>
      <c r="D436" s="71"/>
      <c r="E436" s="78">
        <v>24.67</v>
      </c>
      <c r="F436" s="81">
        <v>0.6</v>
      </c>
      <c r="G436" s="71">
        <v>0.5</v>
      </c>
      <c r="H436" s="78">
        <f t="shared" si="14"/>
        <v>7.4009999999999998</v>
      </c>
      <c r="I436" s="71"/>
      <c r="J436" s="79" t="s">
        <v>25</v>
      </c>
    </row>
    <row r="437" spans="1:12" x14ac:dyDescent="0.3">
      <c r="A437" s="94"/>
      <c r="B437" s="95"/>
      <c r="C437" s="80" t="s">
        <v>131</v>
      </c>
      <c r="D437" s="71"/>
      <c r="E437" s="78">
        <v>8.9</v>
      </c>
      <c r="F437" s="81">
        <v>0.6</v>
      </c>
      <c r="G437" s="71">
        <v>0.5</v>
      </c>
      <c r="H437" s="78">
        <f t="shared" si="14"/>
        <v>2.67</v>
      </c>
      <c r="I437" s="71"/>
      <c r="J437" s="79" t="s">
        <v>25</v>
      </c>
    </row>
    <row r="438" spans="1:12" x14ac:dyDescent="0.3">
      <c r="A438" s="94"/>
      <c r="B438" s="95"/>
      <c r="C438" s="80" t="s">
        <v>132</v>
      </c>
      <c r="D438" s="71"/>
      <c r="E438" s="78">
        <v>1.51</v>
      </c>
      <c r="F438" s="81">
        <v>0.6</v>
      </c>
      <c r="G438" s="71">
        <v>0.5</v>
      </c>
      <c r="H438" s="78">
        <f t="shared" si="14"/>
        <v>0.45299999999999996</v>
      </c>
      <c r="I438" s="71"/>
      <c r="J438" s="79" t="s">
        <v>25</v>
      </c>
    </row>
    <row r="439" spans="1:12" x14ac:dyDescent="0.3">
      <c r="A439" s="94"/>
      <c r="B439" s="95"/>
      <c r="C439" s="74"/>
      <c r="D439" s="71"/>
      <c r="E439" s="78"/>
      <c r="F439" s="81"/>
      <c r="G439" s="71"/>
      <c r="H439" s="78"/>
      <c r="I439" s="71"/>
      <c r="J439" s="79"/>
    </row>
    <row r="440" spans="1:12" x14ac:dyDescent="0.3">
      <c r="A440" s="94"/>
      <c r="B440" s="95"/>
      <c r="C440" s="74" t="s">
        <v>11</v>
      </c>
      <c r="D440" s="71"/>
      <c r="E440" s="78"/>
      <c r="F440" s="81"/>
      <c r="G440" s="71"/>
      <c r="H440" s="78"/>
      <c r="I440" s="75">
        <f>+SUM(H442:H503)</f>
        <v>318.471</v>
      </c>
      <c r="J440" s="76" t="s">
        <v>25</v>
      </c>
    </row>
    <row r="441" spans="1:12" x14ac:dyDescent="0.3">
      <c r="A441" s="94"/>
      <c r="B441" s="95"/>
      <c r="C441" s="77" t="s">
        <v>144</v>
      </c>
      <c r="D441" s="71"/>
      <c r="E441" s="78"/>
      <c r="F441" s="81"/>
      <c r="G441" s="71"/>
      <c r="H441" s="78"/>
      <c r="I441" s="71"/>
      <c r="J441" s="79"/>
    </row>
    <row r="442" spans="1:12" x14ac:dyDescent="0.3">
      <c r="A442" s="94"/>
      <c r="B442" s="95"/>
      <c r="C442" s="80" t="s">
        <v>84</v>
      </c>
      <c r="D442" s="71"/>
      <c r="E442" s="78">
        <v>23.41</v>
      </c>
      <c r="F442" s="81">
        <v>0.6</v>
      </c>
      <c r="G442" s="71">
        <v>0.5</v>
      </c>
      <c r="H442" s="78">
        <f>E442*F442*G442</f>
        <v>7.0229999999999997</v>
      </c>
      <c r="I442" s="71"/>
      <c r="J442" s="79" t="s">
        <v>25</v>
      </c>
    </row>
    <row r="443" spans="1:12" x14ac:dyDescent="0.3">
      <c r="A443" s="94"/>
      <c r="B443" s="95"/>
      <c r="C443" s="80" t="s">
        <v>73</v>
      </c>
      <c r="D443" s="71"/>
      <c r="E443" s="78">
        <v>8.19</v>
      </c>
      <c r="F443" s="81">
        <v>0.6</v>
      </c>
      <c r="G443" s="71">
        <v>1</v>
      </c>
      <c r="H443" s="78">
        <f t="shared" ref="H443:H503" si="15">E443*F443*G443</f>
        <v>4.9139999999999997</v>
      </c>
      <c r="I443" s="71"/>
      <c r="J443" s="79" t="s">
        <v>25</v>
      </c>
    </row>
    <row r="444" spans="1:12" x14ac:dyDescent="0.3">
      <c r="A444" s="94"/>
      <c r="B444" s="95"/>
      <c r="C444" s="80" t="s">
        <v>74</v>
      </c>
      <c r="D444" s="71"/>
      <c r="E444" s="78">
        <v>8.6</v>
      </c>
      <c r="F444" s="81">
        <v>0.6</v>
      </c>
      <c r="G444" s="71">
        <v>0.5</v>
      </c>
      <c r="H444" s="78">
        <f t="shared" si="15"/>
        <v>2.5799999999999996</v>
      </c>
      <c r="I444" s="71"/>
      <c r="J444" s="79" t="s">
        <v>25</v>
      </c>
      <c r="L444" s="20"/>
    </row>
    <row r="445" spans="1:12" x14ac:dyDescent="0.3">
      <c r="A445" s="94"/>
      <c r="B445" s="95"/>
      <c r="C445" s="80" t="s">
        <v>75</v>
      </c>
      <c r="D445" s="71"/>
      <c r="E445" s="78">
        <v>1.47</v>
      </c>
      <c r="F445" s="81">
        <v>0.6</v>
      </c>
      <c r="G445" s="71">
        <v>1</v>
      </c>
      <c r="H445" s="78">
        <f t="shared" si="15"/>
        <v>0.88200000000000001</v>
      </c>
      <c r="I445" s="71"/>
      <c r="J445" s="79" t="s">
        <v>25</v>
      </c>
      <c r="L445" s="20"/>
    </row>
    <row r="446" spans="1:12" x14ac:dyDescent="0.3">
      <c r="A446" s="94"/>
      <c r="B446" s="95"/>
      <c r="C446" s="80" t="s">
        <v>76</v>
      </c>
      <c r="D446" s="71"/>
      <c r="E446" s="78">
        <v>3.17</v>
      </c>
      <c r="F446" s="81">
        <v>0.6</v>
      </c>
      <c r="G446" s="71">
        <v>0.5</v>
      </c>
      <c r="H446" s="78">
        <f t="shared" si="15"/>
        <v>0.95099999999999996</v>
      </c>
      <c r="I446" s="71"/>
      <c r="J446" s="79" t="s">
        <v>25</v>
      </c>
      <c r="L446" s="20"/>
    </row>
    <row r="447" spans="1:12" x14ac:dyDescent="0.3">
      <c r="A447" s="94"/>
      <c r="B447" s="95"/>
      <c r="C447" s="80" t="s">
        <v>77</v>
      </c>
      <c r="D447" s="71"/>
      <c r="E447" s="78">
        <v>3.55</v>
      </c>
      <c r="F447" s="81">
        <v>0.6</v>
      </c>
      <c r="G447" s="71">
        <v>0.5</v>
      </c>
      <c r="H447" s="78">
        <f t="shared" si="15"/>
        <v>1.0649999999999999</v>
      </c>
      <c r="I447" s="71"/>
      <c r="J447" s="79" t="s">
        <v>25</v>
      </c>
      <c r="L447" s="20"/>
    </row>
    <row r="448" spans="1:12" x14ac:dyDescent="0.3">
      <c r="A448" s="94"/>
      <c r="B448" s="95"/>
      <c r="C448" s="80" t="s">
        <v>78</v>
      </c>
      <c r="D448" s="71"/>
      <c r="E448" s="78">
        <v>15.8</v>
      </c>
      <c r="F448" s="81">
        <v>0.6</v>
      </c>
      <c r="G448" s="71">
        <v>0.5</v>
      </c>
      <c r="H448" s="78">
        <f t="shared" si="15"/>
        <v>4.74</v>
      </c>
      <c r="I448" s="71"/>
      <c r="J448" s="79" t="s">
        <v>25</v>
      </c>
      <c r="L448" s="20"/>
    </row>
    <row r="449" spans="1:12" x14ac:dyDescent="0.3">
      <c r="A449" s="94"/>
      <c r="B449" s="95"/>
      <c r="C449" s="80" t="s">
        <v>90</v>
      </c>
      <c r="D449" s="71"/>
      <c r="E449" s="78">
        <v>1.1100000000000001</v>
      </c>
      <c r="F449" s="81">
        <v>0.6</v>
      </c>
      <c r="G449" s="71">
        <v>0.5</v>
      </c>
      <c r="H449" s="78">
        <f t="shared" si="15"/>
        <v>0.33300000000000002</v>
      </c>
      <c r="I449" s="71"/>
      <c r="J449" s="79" t="s">
        <v>25</v>
      </c>
      <c r="L449" s="20"/>
    </row>
    <row r="450" spans="1:12" x14ac:dyDescent="0.3">
      <c r="A450" s="94"/>
      <c r="B450" s="95"/>
      <c r="C450" s="80" t="s">
        <v>79</v>
      </c>
      <c r="D450" s="71"/>
      <c r="E450" s="78">
        <v>16.100000000000001</v>
      </c>
      <c r="F450" s="81">
        <v>0.6</v>
      </c>
      <c r="G450" s="71">
        <v>0.5</v>
      </c>
      <c r="H450" s="78">
        <f t="shared" si="15"/>
        <v>4.83</v>
      </c>
      <c r="I450" s="71"/>
      <c r="J450" s="79" t="s">
        <v>25</v>
      </c>
      <c r="L450" s="20"/>
    </row>
    <row r="451" spans="1:12" x14ac:dyDescent="0.3">
      <c r="A451" s="94"/>
      <c r="B451" s="95"/>
      <c r="C451" s="80" t="s">
        <v>85</v>
      </c>
      <c r="D451" s="71"/>
      <c r="E451" s="78">
        <v>3.64</v>
      </c>
      <c r="F451" s="81">
        <v>0.6</v>
      </c>
      <c r="G451" s="71">
        <v>0.5</v>
      </c>
      <c r="H451" s="78">
        <f t="shared" si="15"/>
        <v>1.0920000000000001</v>
      </c>
      <c r="I451" s="71"/>
      <c r="J451" s="79" t="s">
        <v>25</v>
      </c>
      <c r="L451" s="20"/>
    </row>
    <row r="452" spans="1:12" x14ac:dyDescent="0.3">
      <c r="A452" s="94"/>
      <c r="B452" s="95"/>
      <c r="C452" s="80" t="s">
        <v>86</v>
      </c>
      <c r="D452" s="71"/>
      <c r="E452" s="78">
        <v>4.7</v>
      </c>
      <c r="F452" s="81">
        <v>0.6</v>
      </c>
      <c r="G452" s="71">
        <v>0.5</v>
      </c>
      <c r="H452" s="78">
        <f t="shared" si="15"/>
        <v>1.41</v>
      </c>
      <c r="I452" s="71"/>
      <c r="J452" s="79" t="s">
        <v>25</v>
      </c>
      <c r="L452" s="20"/>
    </row>
    <row r="453" spans="1:12" x14ac:dyDescent="0.3">
      <c r="A453" s="94"/>
      <c r="B453" s="95"/>
      <c r="C453" s="80" t="s">
        <v>87</v>
      </c>
      <c r="D453" s="71"/>
      <c r="E453" s="78">
        <v>2.81</v>
      </c>
      <c r="F453" s="81">
        <v>0.6</v>
      </c>
      <c r="G453" s="71">
        <v>0.5</v>
      </c>
      <c r="H453" s="78">
        <f t="shared" si="15"/>
        <v>0.84299999999999997</v>
      </c>
      <c r="I453" s="71"/>
      <c r="J453" s="79" t="s">
        <v>25</v>
      </c>
      <c r="L453" s="21"/>
    </row>
    <row r="454" spans="1:12" x14ac:dyDescent="0.3">
      <c r="A454" s="94"/>
      <c r="B454" s="95"/>
      <c r="C454" s="80" t="s">
        <v>80</v>
      </c>
      <c r="D454" s="71"/>
      <c r="E454" s="78">
        <v>10.5</v>
      </c>
      <c r="F454" s="81">
        <v>0.6</v>
      </c>
      <c r="G454" s="71">
        <v>1</v>
      </c>
      <c r="H454" s="78">
        <f t="shared" si="15"/>
        <v>6.3</v>
      </c>
      <c r="I454" s="71"/>
      <c r="J454" s="79" t="s">
        <v>25</v>
      </c>
      <c r="L454" s="20"/>
    </row>
    <row r="455" spans="1:12" x14ac:dyDescent="0.3">
      <c r="A455" s="94"/>
      <c r="B455" s="95"/>
      <c r="C455" s="80" t="s">
        <v>88</v>
      </c>
      <c r="D455" s="71"/>
      <c r="E455" s="78">
        <v>3.7</v>
      </c>
      <c r="F455" s="81">
        <v>0.6</v>
      </c>
      <c r="G455" s="71">
        <v>0.5</v>
      </c>
      <c r="H455" s="78">
        <f t="shared" si="15"/>
        <v>1.1100000000000001</v>
      </c>
      <c r="I455" s="71"/>
      <c r="J455" s="79" t="s">
        <v>25</v>
      </c>
      <c r="L455" s="20"/>
    </row>
    <row r="456" spans="1:12" x14ac:dyDescent="0.3">
      <c r="A456" s="94"/>
      <c r="B456" s="95"/>
      <c r="C456" s="80" t="s">
        <v>89</v>
      </c>
      <c r="D456" s="71"/>
      <c r="E456" s="78">
        <v>6.28</v>
      </c>
      <c r="F456" s="81">
        <v>0.6</v>
      </c>
      <c r="G456" s="71">
        <v>0.5</v>
      </c>
      <c r="H456" s="78">
        <f t="shared" si="15"/>
        <v>1.8839999999999999</v>
      </c>
      <c r="I456" s="71"/>
      <c r="J456" s="79" t="s">
        <v>25</v>
      </c>
      <c r="L456" s="20"/>
    </row>
    <row r="457" spans="1:12" x14ac:dyDescent="0.3">
      <c r="A457" s="94"/>
      <c r="B457" s="95"/>
      <c r="C457" s="80" t="s">
        <v>81</v>
      </c>
      <c r="D457" s="71"/>
      <c r="E457" s="78">
        <v>23.42</v>
      </c>
      <c r="F457" s="81">
        <v>0.6</v>
      </c>
      <c r="G457" s="71">
        <v>0.5</v>
      </c>
      <c r="H457" s="78">
        <f t="shared" si="15"/>
        <v>7.0260000000000007</v>
      </c>
      <c r="I457" s="71"/>
      <c r="J457" s="79" t="s">
        <v>25</v>
      </c>
      <c r="L457" s="20"/>
    </row>
    <row r="458" spans="1:12" x14ac:dyDescent="0.3">
      <c r="A458" s="94"/>
      <c r="B458" s="95"/>
      <c r="C458" s="80" t="s">
        <v>91</v>
      </c>
      <c r="D458" s="71"/>
      <c r="E458" s="78">
        <v>7.9</v>
      </c>
      <c r="F458" s="81">
        <v>0.6</v>
      </c>
      <c r="G458" s="71">
        <v>0.5</v>
      </c>
      <c r="H458" s="78">
        <f t="shared" si="15"/>
        <v>2.37</v>
      </c>
      <c r="I458" s="71"/>
      <c r="J458" s="79" t="s">
        <v>25</v>
      </c>
      <c r="L458" s="20"/>
    </row>
    <row r="459" spans="1:12" x14ac:dyDescent="0.3">
      <c r="A459" s="94"/>
      <c r="B459" s="95"/>
      <c r="C459" s="80" t="s">
        <v>82</v>
      </c>
      <c r="D459" s="71"/>
      <c r="E459" s="78">
        <v>5.71</v>
      </c>
      <c r="F459" s="81">
        <v>0.6</v>
      </c>
      <c r="G459" s="71">
        <v>0.5</v>
      </c>
      <c r="H459" s="78">
        <f t="shared" si="15"/>
        <v>1.7129999999999999</v>
      </c>
      <c r="I459" s="71"/>
      <c r="J459" s="79" t="s">
        <v>25</v>
      </c>
      <c r="L459" s="20"/>
    </row>
    <row r="460" spans="1:12" x14ac:dyDescent="0.3">
      <c r="A460" s="94"/>
      <c r="B460" s="95"/>
      <c r="C460" s="80" t="s">
        <v>83</v>
      </c>
      <c r="D460" s="71"/>
      <c r="E460" s="78">
        <v>11</v>
      </c>
      <c r="F460" s="81">
        <v>0.6</v>
      </c>
      <c r="G460" s="71">
        <v>0.5</v>
      </c>
      <c r="H460" s="78">
        <f t="shared" si="15"/>
        <v>3.3</v>
      </c>
      <c r="I460" s="71"/>
      <c r="J460" s="79" t="s">
        <v>25</v>
      </c>
      <c r="L460" s="20"/>
    </row>
    <row r="461" spans="1:12" x14ac:dyDescent="0.3">
      <c r="A461" s="94"/>
      <c r="B461" s="95"/>
      <c r="C461" s="80" t="s">
        <v>92</v>
      </c>
      <c r="D461" s="71"/>
      <c r="E461" s="78">
        <v>3.13</v>
      </c>
      <c r="F461" s="81">
        <v>0.6</v>
      </c>
      <c r="G461" s="71">
        <v>0.5</v>
      </c>
      <c r="H461" s="78">
        <f t="shared" si="15"/>
        <v>0.93899999999999995</v>
      </c>
      <c r="I461" s="71"/>
      <c r="J461" s="79" t="s">
        <v>25</v>
      </c>
      <c r="L461" s="21"/>
    </row>
    <row r="462" spans="1:12" x14ac:dyDescent="0.3">
      <c r="A462" s="94"/>
      <c r="B462" s="95"/>
      <c r="C462" s="80" t="s">
        <v>93</v>
      </c>
      <c r="D462" s="71"/>
      <c r="E462" s="78">
        <v>15.74</v>
      </c>
      <c r="F462" s="81">
        <v>0.6</v>
      </c>
      <c r="G462" s="71">
        <v>0.5</v>
      </c>
      <c r="H462" s="78">
        <f t="shared" si="15"/>
        <v>4.7219999999999995</v>
      </c>
      <c r="I462" s="71"/>
      <c r="J462" s="79" t="s">
        <v>25</v>
      </c>
      <c r="L462" s="20"/>
    </row>
    <row r="463" spans="1:12" x14ac:dyDescent="0.3">
      <c r="A463" s="94"/>
      <c r="B463" s="95"/>
      <c r="C463" s="80" t="s">
        <v>94</v>
      </c>
      <c r="D463" s="71"/>
      <c r="E463" s="78">
        <v>5.9</v>
      </c>
      <c r="F463" s="81">
        <v>0.6</v>
      </c>
      <c r="G463" s="71">
        <v>0.5</v>
      </c>
      <c r="H463" s="78">
        <f t="shared" si="15"/>
        <v>1.77</v>
      </c>
      <c r="I463" s="71"/>
      <c r="J463" s="79" t="s">
        <v>25</v>
      </c>
      <c r="L463" s="20"/>
    </row>
    <row r="464" spans="1:12" x14ac:dyDescent="0.3">
      <c r="A464" s="94"/>
      <c r="B464" s="95"/>
      <c r="C464" s="80" t="s">
        <v>95</v>
      </c>
      <c r="D464" s="71"/>
      <c r="E464" s="78">
        <v>7.8</v>
      </c>
      <c r="F464" s="81">
        <v>0.6</v>
      </c>
      <c r="G464" s="71">
        <v>0.5</v>
      </c>
      <c r="H464" s="78">
        <f t="shared" si="15"/>
        <v>2.34</v>
      </c>
      <c r="I464" s="71"/>
      <c r="J464" s="79" t="s">
        <v>25</v>
      </c>
      <c r="L464" s="20"/>
    </row>
    <row r="465" spans="1:12" x14ac:dyDescent="0.3">
      <c r="A465" s="94"/>
      <c r="B465" s="95"/>
      <c r="C465" s="80" t="s">
        <v>96</v>
      </c>
      <c r="D465" s="71"/>
      <c r="E465" s="78">
        <v>6.05</v>
      </c>
      <c r="F465" s="81">
        <v>0.6</v>
      </c>
      <c r="G465" s="71">
        <v>0.5</v>
      </c>
      <c r="H465" s="78">
        <f t="shared" si="15"/>
        <v>1.8149999999999999</v>
      </c>
      <c r="I465" s="71"/>
      <c r="J465" s="79" t="s">
        <v>25</v>
      </c>
      <c r="L465" s="20"/>
    </row>
    <row r="466" spans="1:12" x14ac:dyDescent="0.3">
      <c r="A466" s="94"/>
      <c r="B466" s="95"/>
      <c r="C466" s="80" t="s">
        <v>97</v>
      </c>
      <c r="D466" s="71"/>
      <c r="E466" s="78">
        <v>22.4</v>
      </c>
      <c r="F466" s="81">
        <v>0.6</v>
      </c>
      <c r="G466" s="71">
        <v>0.5</v>
      </c>
      <c r="H466" s="78">
        <f t="shared" si="15"/>
        <v>6.72</v>
      </c>
      <c r="I466" s="71"/>
      <c r="J466" s="79" t="s">
        <v>25</v>
      </c>
      <c r="L466" s="20"/>
    </row>
    <row r="467" spans="1:12" x14ac:dyDescent="0.3">
      <c r="A467" s="94"/>
      <c r="B467" s="95"/>
      <c r="C467" s="80" t="s">
        <v>98</v>
      </c>
      <c r="D467" s="71"/>
      <c r="E467" s="78">
        <v>14.9</v>
      </c>
      <c r="F467" s="81">
        <v>0.6</v>
      </c>
      <c r="G467" s="71">
        <v>1</v>
      </c>
      <c r="H467" s="78">
        <f t="shared" si="15"/>
        <v>8.94</v>
      </c>
      <c r="I467" s="71"/>
      <c r="J467" s="79" t="s">
        <v>25</v>
      </c>
      <c r="L467" s="20"/>
    </row>
    <row r="468" spans="1:12" x14ac:dyDescent="0.3">
      <c r="A468" s="94"/>
      <c r="B468" s="95"/>
      <c r="C468" s="80" t="s">
        <v>99</v>
      </c>
      <c r="D468" s="71"/>
      <c r="E468" s="78">
        <v>7.71</v>
      </c>
      <c r="F468" s="81">
        <v>0.6</v>
      </c>
      <c r="G468" s="71">
        <v>0.5</v>
      </c>
      <c r="H468" s="78">
        <f t="shared" si="15"/>
        <v>2.3129999999999997</v>
      </c>
      <c r="I468" s="71"/>
      <c r="J468" s="79" t="s">
        <v>25</v>
      </c>
    </row>
    <row r="469" spans="1:12" x14ac:dyDescent="0.3">
      <c r="A469" s="94"/>
      <c r="B469" s="95"/>
      <c r="C469" s="80" t="s">
        <v>100</v>
      </c>
      <c r="D469" s="71"/>
      <c r="E469" s="78">
        <v>16.25</v>
      </c>
      <c r="F469" s="81">
        <v>0.6</v>
      </c>
      <c r="G469" s="71">
        <v>0.5</v>
      </c>
      <c r="H469" s="78">
        <f t="shared" si="15"/>
        <v>4.875</v>
      </c>
      <c r="I469" s="71"/>
      <c r="J469" s="79" t="s">
        <v>25</v>
      </c>
    </row>
    <row r="470" spans="1:12" x14ac:dyDescent="0.3">
      <c r="A470" s="94"/>
      <c r="B470" s="95"/>
      <c r="C470" s="80" t="s">
        <v>101</v>
      </c>
      <c r="D470" s="71"/>
      <c r="E470" s="78">
        <v>13.35</v>
      </c>
      <c r="F470" s="81">
        <v>0.6</v>
      </c>
      <c r="G470" s="71">
        <v>0.5</v>
      </c>
      <c r="H470" s="78">
        <f t="shared" si="15"/>
        <v>4.0049999999999999</v>
      </c>
      <c r="I470" s="71"/>
      <c r="J470" s="79" t="s">
        <v>25</v>
      </c>
    </row>
    <row r="471" spans="1:12" x14ac:dyDescent="0.3">
      <c r="A471" s="94"/>
      <c r="B471" s="95"/>
      <c r="C471" s="80" t="s">
        <v>102</v>
      </c>
      <c r="D471" s="71"/>
      <c r="E471" s="78">
        <v>7.2</v>
      </c>
      <c r="F471" s="81">
        <v>0.6</v>
      </c>
      <c r="G471" s="71">
        <v>0.5</v>
      </c>
      <c r="H471" s="78">
        <f t="shared" si="15"/>
        <v>2.16</v>
      </c>
      <c r="I471" s="71"/>
      <c r="J471" s="79" t="s">
        <v>25</v>
      </c>
    </row>
    <row r="472" spans="1:12" x14ac:dyDescent="0.3">
      <c r="A472" s="94"/>
      <c r="B472" s="95"/>
      <c r="C472" s="80" t="s">
        <v>103</v>
      </c>
      <c r="D472" s="71"/>
      <c r="E472" s="78">
        <v>4</v>
      </c>
      <c r="F472" s="81">
        <v>0.6</v>
      </c>
      <c r="G472" s="71">
        <v>0.5</v>
      </c>
      <c r="H472" s="78">
        <f t="shared" si="15"/>
        <v>1.2</v>
      </c>
      <c r="I472" s="71"/>
      <c r="J472" s="79" t="s">
        <v>25</v>
      </c>
    </row>
    <row r="473" spans="1:12" x14ac:dyDescent="0.3">
      <c r="A473" s="94"/>
      <c r="B473" s="95"/>
      <c r="C473" s="80" t="s">
        <v>104</v>
      </c>
      <c r="D473" s="71"/>
      <c r="E473" s="78">
        <v>9.6999999999999993</v>
      </c>
      <c r="F473" s="81">
        <v>0.6</v>
      </c>
      <c r="G473" s="71">
        <v>0.5</v>
      </c>
      <c r="H473" s="78">
        <f t="shared" si="15"/>
        <v>2.9099999999999997</v>
      </c>
      <c r="I473" s="71"/>
      <c r="J473" s="79" t="s">
        <v>25</v>
      </c>
    </row>
    <row r="474" spans="1:12" x14ac:dyDescent="0.3">
      <c r="A474" s="94"/>
      <c r="B474" s="95"/>
      <c r="C474" s="80" t="s">
        <v>105</v>
      </c>
      <c r="D474" s="71"/>
      <c r="E474" s="78">
        <v>16.7</v>
      </c>
      <c r="F474" s="81">
        <v>0.6</v>
      </c>
      <c r="G474" s="71">
        <v>0.5</v>
      </c>
      <c r="H474" s="78">
        <f t="shared" si="15"/>
        <v>5.01</v>
      </c>
      <c r="I474" s="71"/>
      <c r="J474" s="79" t="s">
        <v>25</v>
      </c>
    </row>
    <row r="475" spans="1:12" x14ac:dyDescent="0.3">
      <c r="A475" s="94"/>
      <c r="B475" s="95"/>
      <c r="C475" s="80" t="s">
        <v>106</v>
      </c>
      <c r="D475" s="71"/>
      <c r="E475" s="78">
        <v>16.16</v>
      </c>
      <c r="F475" s="81">
        <v>0.6</v>
      </c>
      <c r="G475" s="71">
        <v>0.5</v>
      </c>
      <c r="H475" s="78">
        <f t="shared" si="15"/>
        <v>4.8479999999999999</v>
      </c>
      <c r="I475" s="71"/>
      <c r="J475" s="79" t="s">
        <v>25</v>
      </c>
    </row>
    <row r="476" spans="1:12" x14ac:dyDescent="0.3">
      <c r="A476" s="94"/>
      <c r="B476" s="95"/>
      <c r="C476" s="80" t="s">
        <v>107</v>
      </c>
      <c r="D476" s="71"/>
      <c r="E476" s="78">
        <v>4.8099999999999996</v>
      </c>
      <c r="F476" s="81">
        <v>0.6</v>
      </c>
      <c r="G476" s="71">
        <v>0.5</v>
      </c>
      <c r="H476" s="78">
        <f t="shared" si="15"/>
        <v>1.4429999999999998</v>
      </c>
      <c r="I476" s="71"/>
      <c r="J476" s="79" t="s">
        <v>25</v>
      </c>
    </row>
    <row r="477" spans="1:12" x14ac:dyDescent="0.3">
      <c r="A477" s="94"/>
      <c r="B477" s="95"/>
      <c r="C477" s="80" t="s">
        <v>108</v>
      </c>
      <c r="D477" s="71"/>
      <c r="E477" s="78">
        <v>4.17</v>
      </c>
      <c r="F477" s="81">
        <v>0.6</v>
      </c>
      <c r="G477" s="71">
        <v>0.5</v>
      </c>
      <c r="H477" s="78">
        <f t="shared" si="15"/>
        <v>1.2509999999999999</v>
      </c>
      <c r="I477" s="71"/>
      <c r="J477" s="79" t="s">
        <v>25</v>
      </c>
    </row>
    <row r="478" spans="1:12" x14ac:dyDescent="0.3">
      <c r="A478" s="94"/>
      <c r="B478" s="95"/>
      <c r="C478" s="80" t="s">
        <v>109</v>
      </c>
      <c r="D478" s="71"/>
      <c r="E478" s="78">
        <v>15.5</v>
      </c>
      <c r="F478" s="81">
        <v>0.6</v>
      </c>
      <c r="G478" s="71">
        <v>0.5</v>
      </c>
      <c r="H478" s="78">
        <f t="shared" si="15"/>
        <v>4.6499999999999995</v>
      </c>
      <c r="I478" s="71"/>
      <c r="J478" s="79" t="s">
        <v>25</v>
      </c>
    </row>
    <row r="479" spans="1:12" x14ac:dyDescent="0.3">
      <c r="A479" s="94"/>
      <c r="B479" s="95"/>
      <c r="C479" s="80" t="s">
        <v>110</v>
      </c>
      <c r="D479" s="71"/>
      <c r="E479" s="78">
        <v>25</v>
      </c>
      <c r="F479" s="81">
        <v>0.6</v>
      </c>
      <c r="G479" s="71">
        <v>1</v>
      </c>
      <c r="H479" s="78">
        <f t="shared" si="15"/>
        <v>15</v>
      </c>
      <c r="I479" s="71"/>
      <c r="J479" s="79" t="s">
        <v>25</v>
      </c>
    </row>
    <row r="480" spans="1:12" x14ac:dyDescent="0.3">
      <c r="A480" s="94"/>
      <c r="B480" s="95"/>
      <c r="C480" s="80" t="s">
        <v>111</v>
      </c>
      <c r="D480" s="71"/>
      <c r="E480" s="78">
        <v>9.1</v>
      </c>
      <c r="F480" s="81">
        <v>0.6</v>
      </c>
      <c r="G480" s="71">
        <v>1</v>
      </c>
      <c r="H480" s="78">
        <f t="shared" si="15"/>
        <v>5.46</v>
      </c>
      <c r="I480" s="71"/>
      <c r="J480" s="79" t="s">
        <v>25</v>
      </c>
    </row>
    <row r="481" spans="1:10" x14ac:dyDescent="0.3">
      <c r="A481" s="94"/>
      <c r="B481" s="95"/>
      <c r="C481" s="80" t="s">
        <v>112</v>
      </c>
      <c r="D481" s="71"/>
      <c r="E481" s="78">
        <v>21.28</v>
      </c>
      <c r="F481" s="81">
        <v>0.6</v>
      </c>
      <c r="G481" s="71">
        <v>1</v>
      </c>
      <c r="H481" s="78">
        <f t="shared" si="15"/>
        <v>12.768000000000001</v>
      </c>
      <c r="I481" s="71"/>
      <c r="J481" s="79" t="s">
        <v>25</v>
      </c>
    </row>
    <row r="482" spans="1:10" x14ac:dyDescent="0.3">
      <c r="A482" s="94"/>
      <c r="B482" s="95"/>
      <c r="C482" s="80" t="s">
        <v>133</v>
      </c>
      <c r="D482" s="71"/>
      <c r="E482" s="78">
        <v>23.08</v>
      </c>
      <c r="F482" s="81">
        <v>0.6</v>
      </c>
      <c r="G482" s="71">
        <v>1</v>
      </c>
      <c r="H482" s="78">
        <f t="shared" si="15"/>
        <v>13.847999999999999</v>
      </c>
      <c r="I482" s="71"/>
      <c r="J482" s="79" t="s">
        <v>25</v>
      </c>
    </row>
    <row r="483" spans="1:10" x14ac:dyDescent="0.3">
      <c r="A483" s="94"/>
      <c r="B483" s="95"/>
      <c r="C483" s="80" t="s">
        <v>113</v>
      </c>
      <c r="D483" s="71"/>
      <c r="E483" s="78">
        <v>11.78</v>
      </c>
      <c r="F483" s="81">
        <v>0.6</v>
      </c>
      <c r="G483" s="71">
        <v>0.5</v>
      </c>
      <c r="H483" s="78">
        <f t="shared" si="15"/>
        <v>3.5339999999999998</v>
      </c>
      <c r="I483" s="71"/>
      <c r="J483" s="79" t="s">
        <v>25</v>
      </c>
    </row>
    <row r="484" spans="1:10" x14ac:dyDescent="0.3">
      <c r="A484" s="94"/>
      <c r="B484" s="95"/>
      <c r="C484" s="80" t="s">
        <v>114</v>
      </c>
      <c r="D484" s="71"/>
      <c r="E484" s="78">
        <v>6.37</v>
      </c>
      <c r="F484" s="81">
        <v>0.6</v>
      </c>
      <c r="G484" s="71">
        <v>0.5</v>
      </c>
      <c r="H484" s="78">
        <f t="shared" si="15"/>
        <v>1.911</v>
      </c>
      <c r="I484" s="71"/>
      <c r="J484" s="79" t="s">
        <v>25</v>
      </c>
    </row>
    <row r="485" spans="1:10" x14ac:dyDescent="0.3">
      <c r="A485" s="94"/>
      <c r="B485" s="95"/>
      <c r="C485" s="80" t="s">
        <v>115</v>
      </c>
      <c r="D485" s="71"/>
      <c r="E485" s="78">
        <v>7.3</v>
      </c>
      <c r="F485" s="81">
        <v>0.6</v>
      </c>
      <c r="G485" s="71">
        <v>0.5</v>
      </c>
      <c r="H485" s="78">
        <f t="shared" si="15"/>
        <v>2.19</v>
      </c>
      <c r="I485" s="71"/>
      <c r="J485" s="79" t="s">
        <v>25</v>
      </c>
    </row>
    <row r="486" spans="1:10" x14ac:dyDescent="0.3">
      <c r="A486" s="94"/>
      <c r="B486" s="95"/>
      <c r="C486" s="80" t="s">
        <v>116</v>
      </c>
      <c r="D486" s="71"/>
      <c r="E486" s="78">
        <v>6.32</v>
      </c>
      <c r="F486" s="81">
        <v>0.6</v>
      </c>
      <c r="G486" s="71">
        <v>0.5</v>
      </c>
      <c r="H486" s="78">
        <f>E486*F486*G486</f>
        <v>1.8959999999999999</v>
      </c>
      <c r="I486" s="71"/>
      <c r="J486" s="79" t="s">
        <v>25</v>
      </c>
    </row>
    <row r="487" spans="1:10" x14ac:dyDescent="0.3">
      <c r="A487" s="94"/>
      <c r="B487" s="95"/>
      <c r="C487" s="80" t="s">
        <v>117</v>
      </c>
      <c r="D487" s="71"/>
      <c r="E487" s="78">
        <v>15.6</v>
      </c>
      <c r="F487" s="81">
        <v>0.6</v>
      </c>
      <c r="G487" s="71">
        <v>0.5</v>
      </c>
      <c r="H487" s="78">
        <f t="shared" si="15"/>
        <v>4.68</v>
      </c>
      <c r="I487" s="71"/>
      <c r="J487" s="79" t="s">
        <v>25</v>
      </c>
    </row>
    <row r="488" spans="1:10" x14ac:dyDescent="0.3">
      <c r="A488" s="94"/>
      <c r="B488" s="95"/>
      <c r="C488" s="80" t="s">
        <v>118</v>
      </c>
      <c r="D488" s="71"/>
      <c r="E488" s="78">
        <v>2.11</v>
      </c>
      <c r="F488" s="81">
        <v>0.6</v>
      </c>
      <c r="G488" s="71">
        <v>0.5</v>
      </c>
      <c r="H488" s="78">
        <f t="shared" si="15"/>
        <v>0.6329999999999999</v>
      </c>
      <c r="I488" s="71"/>
      <c r="J488" s="79" t="s">
        <v>25</v>
      </c>
    </row>
    <row r="489" spans="1:10" x14ac:dyDescent="0.3">
      <c r="A489" s="94"/>
      <c r="B489" s="95"/>
      <c r="C489" s="77" t="s">
        <v>53</v>
      </c>
      <c r="D489" s="71"/>
      <c r="E489" s="78"/>
      <c r="F489" s="81"/>
      <c r="G489" s="71"/>
      <c r="H489" s="78"/>
      <c r="I489" s="71"/>
      <c r="J489" s="79"/>
    </row>
    <row r="490" spans="1:10" x14ac:dyDescent="0.3">
      <c r="A490" s="94"/>
      <c r="B490" s="95"/>
      <c r="C490" s="80" t="s">
        <v>120</v>
      </c>
      <c r="D490" s="71"/>
      <c r="E490" s="78">
        <v>2.5099999999999998</v>
      </c>
      <c r="F490" s="81">
        <v>0.6</v>
      </c>
      <c r="G490" s="81">
        <v>1</v>
      </c>
      <c r="H490" s="78">
        <f t="shared" si="15"/>
        <v>1.5059999999999998</v>
      </c>
      <c r="I490" s="71"/>
      <c r="J490" s="79" t="s">
        <v>25</v>
      </c>
    </row>
    <row r="491" spans="1:10" x14ac:dyDescent="0.3">
      <c r="A491" s="94"/>
      <c r="B491" s="95"/>
      <c r="C491" s="80" t="s">
        <v>122</v>
      </c>
      <c r="D491" s="71"/>
      <c r="E491" s="78">
        <v>3.69</v>
      </c>
      <c r="F491" s="81">
        <v>0.6</v>
      </c>
      <c r="G491" s="81">
        <v>1</v>
      </c>
      <c r="H491" s="78">
        <f t="shared" si="15"/>
        <v>2.214</v>
      </c>
      <c r="I491" s="71"/>
      <c r="J491" s="79" t="s">
        <v>25</v>
      </c>
    </row>
    <row r="492" spans="1:10" x14ac:dyDescent="0.3">
      <c r="A492" s="94"/>
      <c r="B492" s="95"/>
      <c r="C492" s="80" t="s">
        <v>121</v>
      </c>
      <c r="D492" s="71"/>
      <c r="E492" s="78">
        <v>20</v>
      </c>
      <c r="F492" s="81">
        <v>0.6</v>
      </c>
      <c r="G492" s="81">
        <v>1</v>
      </c>
      <c r="H492" s="78">
        <f t="shared" si="15"/>
        <v>12</v>
      </c>
      <c r="I492" s="71"/>
      <c r="J492" s="79" t="s">
        <v>25</v>
      </c>
    </row>
    <row r="493" spans="1:10" x14ac:dyDescent="0.3">
      <c r="A493" s="94"/>
      <c r="B493" s="95"/>
      <c r="C493" s="80" t="s">
        <v>123</v>
      </c>
      <c r="D493" s="71"/>
      <c r="E493" s="78">
        <v>21.58</v>
      </c>
      <c r="F493" s="81">
        <v>0.6</v>
      </c>
      <c r="G493" s="81">
        <v>1</v>
      </c>
      <c r="H493" s="78">
        <f t="shared" si="15"/>
        <v>12.947999999999999</v>
      </c>
      <c r="I493" s="71"/>
      <c r="J493" s="79" t="s">
        <v>25</v>
      </c>
    </row>
    <row r="494" spans="1:10" x14ac:dyDescent="0.3">
      <c r="A494" s="94"/>
      <c r="B494" s="95"/>
      <c r="C494" s="80" t="s">
        <v>124</v>
      </c>
      <c r="D494" s="71"/>
      <c r="E494" s="78">
        <v>14.9</v>
      </c>
      <c r="F494" s="81">
        <v>0.6</v>
      </c>
      <c r="G494" s="81">
        <v>1</v>
      </c>
      <c r="H494" s="78">
        <f t="shared" si="15"/>
        <v>8.94</v>
      </c>
      <c r="I494" s="71"/>
      <c r="J494" s="79" t="s">
        <v>25</v>
      </c>
    </row>
    <row r="495" spans="1:10" x14ac:dyDescent="0.3">
      <c r="A495" s="94"/>
      <c r="B495" s="95"/>
      <c r="C495" s="80" t="s">
        <v>125</v>
      </c>
      <c r="D495" s="71"/>
      <c r="E495" s="78">
        <v>14.25</v>
      </c>
      <c r="F495" s="81">
        <v>0.6</v>
      </c>
      <c r="G495" s="81">
        <v>1</v>
      </c>
      <c r="H495" s="78">
        <f t="shared" si="15"/>
        <v>8.5499999999999989</v>
      </c>
      <c r="I495" s="71"/>
      <c r="J495" s="79" t="s">
        <v>25</v>
      </c>
    </row>
    <row r="496" spans="1:10" x14ac:dyDescent="0.3">
      <c r="A496" s="94"/>
      <c r="B496" s="95"/>
      <c r="C496" s="80" t="s">
        <v>126</v>
      </c>
      <c r="D496" s="71"/>
      <c r="E496" s="78">
        <v>28.5</v>
      </c>
      <c r="F496" s="81">
        <v>0.6</v>
      </c>
      <c r="G496" s="81">
        <v>1</v>
      </c>
      <c r="H496" s="78">
        <f t="shared" si="15"/>
        <v>17.099999999999998</v>
      </c>
      <c r="I496" s="71"/>
      <c r="J496" s="79" t="s">
        <v>25</v>
      </c>
    </row>
    <row r="497" spans="1:10" x14ac:dyDescent="0.3">
      <c r="A497" s="94"/>
      <c r="B497" s="95"/>
      <c r="C497" s="77" t="s">
        <v>119</v>
      </c>
      <c r="D497" s="71"/>
      <c r="E497" s="78"/>
      <c r="F497" s="81"/>
      <c r="G497" s="81"/>
      <c r="H497" s="78"/>
      <c r="I497" s="71"/>
      <c r="J497" s="79"/>
    </row>
    <row r="498" spans="1:10" x14ac:dyDescent="0.3">
      <c r="A498" s="94"/>
      <c r="B498" s="95"/>
      <c r="C498" s="80" t="s">
        <v>127</v>
      </c>
      <c r="D498" s="71"/>
      <c r="E498" s="78">
        <v>17.23</v>
      </c>
      <c r="F498" s="81">
        <v>0.6</v>
      </c>
      <c r="G498" s="81">
        <v>1</v>
      </c>
      <c r="H498" s="78">
        <f t="shared" si="15"/>
        <v>10.337999999999999</v>
      </c>
      <c r="I498" s="71"/>
      <c r="J498" s="79" t="s">
        <v>25</v>
      </c>
    </row>
    <row r="499" spans="1:10" x14ac:dyDescent="0.3">
      <c r="A499" s="94"/>
      <c r="B499" s="95"/>
      <c r="C499" s="80" t="s">
        <v>128</v>
      </c>
      <c r="D499" s="71"/>
      <c r="E499" s="78">
        <v>54.2</v>
      </c>
      <c r="F499" s="81">
        <v>0.6</v>
      </c>
      <c r="G499" s="81">
        <v>1</v>
      </c>
      <c r="H499" s="78">
        <f t="shared" si="15"/>
        <v>32.520000000000003</v>
      </c>
      <c r="I499" s="71"/>
      <c r="J499" s="79" t="s">
        <v>25</v>
      </c>
    </row>
    <row r="500" spans="1:10" x14ac:dyDescent="0.3">
      <c r="A500" s="94"/>
      <c r="B500" s="95"/>
      <c r="C500" s="80" t="s">
        <v>129</v>
      </c>
      <c r="D500" s="71"/>
      <c r="E500" s="78">
        <v>21.85</v>
      </c>
      <c r="F500" s="81">
        <v>0.6</v>
      </c>
      <c r="G500" s="81">
        <v>1</v>
      </c>
      <c r="H500" s="78">
        <f t="shared" si="15"/>
        <v>13.110000000000001</v>
      </c>
      <c r="I500" s="71"/>
      <c r="J500" s="79" t="s">
        <v>25</v>
      </c>
    </row>
    <row r="501" spans="1:10" x14ac:dyDescent="0.3">
      <c r="A501" s="94"/>
      <c r="B501" s="95"/>
      <c r="C501" s="80" t="s">
        <v>130</v>
      </c>
      <c r="D501" s="71"/>
      <c r="E501" s="78">
        <v>24.67</v>
      </c>
      <c r="F501" s="81">
        <v>0.6</v>
      </c>
      <c r="G501" s="81">
        <v>1</v>
      </c>
      <c r="H501" s="78">
        <f t="shared" si="15"/>
        <v>14.802</v>
      </c>
      <c r="I501" s="71"/>
      <c r="J501" s="79" t="s">
        <v>25</v>
      </c>
    </row>
    <row r="502" spans="1:10" x14ac:dyDescent="0.3">
      <c r="A502" s="94"/>
      <c r="B502" s="95"/>
      <c r="C502" s="80" t="s">
        <v>131</v>
      </c>
      <c r="D502" s="71"/>
      <c r="E502" s="78">
        <v>8.9</v>
      </c>
      <c r="F502" s="81">
        <v>0.6</v>
      </c>
      <c r="G502" s="81">
        <v>1</v>
      </c>
      <c r="H502" s="78">
        <f t="shared" si="15"/>
        <v>5.34</v>
      </c>
      <c r="I502" s="71"/>
      <c r="J502" s="79" t="s">
        <v>25</v>
      </c>
    </row>
    <row r="503" spans="1:10" x14ac:dyDescent="0.3">
      <c r="A503" s="94"/>
      <c r="B503" s="95"/>
      <c r="C503" s="80" t="s">
        <v>132</v>
      </c>
      <c r="D503" s="71"/>
      <c r="E503" s="78">
        <v>1.51</v>
      </c>
      <c r="F503" s="81">
        <v>0.6</v>
      </c>
      <c r="G503" s="81">
        <v>1</v>
      </c>
      <c r="H503" s="78">
        <f t="shared" si="15"/>
        <v>0.90599999999999992</v>
      </c>
      <c r="I503" s="71"/>
      <c r="J503" s="79" t="s">
        <v>25</v>
      </c>
    </row>
    <row r="504" spans="1:10" x14ac:dyDescent="0.3">
      <c r="A504" s="94"/>
      <c r="B504" s="95"/>
      <c r="C504" s="80"/>
      <c r="D504" s="71"/>
      <c r="E504" s="78"/>
      <c r="F504" s="71"/>
      <c r="G504" s="71"/>
      <c r="H504" s="78"/>
      <c r="I504" s="71"/>
      <c r="J504" s="73"/>
    </row>
    <row r="505" spans="1:10" x14ac:dyDescent="0.3">
      <c r="A505" s="94"/>
      <c r="B505" s="95"/>
      <c r="C505" s="74" t="s">
        <v>35</v>
      </c>
      <c r="D505" s="71"/>
      <c r="E505" s="78"/>
      <c r="F505" s="71"/>
      <c r="G505" s="71"/>
      <c r="H505" s="78"/>
      <c r="I505" s="75">
        <f>+SUM(H507:H519)</f>
        <v>13.493400000000001</v>
      </c>
      <c r="J505" s="76" t="s">
        <v>25</v>
      </c>
    </row>
    <row r="506" spans="1:10" x14ac:dyDescent="0.3">
      <c r="A506" s="94"/>
      <c r="B506" s="95"/>
      <c r="C506" s="77" t="s">
        <v>53</v>
      </c>
      <c r="D506" s="71"/>
      <c r="E506" s="78"/>
      <c r="F506" s="71"/>
      <c r="G506" s="71"/>
      <c r="H506" s="78"/>
      <c r="I506" s="71"/>
      <c r="J506" s="79"/>
    </row>
    <row r="507" spans="1:10" x14ac:dyDescent="0.3">
      <c r="A507" s="94"/>
      <c r="B507" s="95"/>
      <c r="C507" s="80" t="s">
        <v>120</v>
      </c>
      <c r="D507" s="71"/>
      <c r="E507" s="78">
        <v>2.5099999999999998</v>
      </c>
      <c r="F507" s="81">
        <v>0.6</v>
      </c>
      <c r="G507" s="81">
        <v>0.1</v>
      </c>
      <c r="H507" s="78">
        <f>E507*F507*G507</f>
        <v>0.15059999999999998</v>
      </c>
      <c r="I507" s="71"/>
      <c r="J507" s="79" t="s">
        <v>25</v>
      </c>
    </row>
    <row r="508" spans="1:10" x14ac:dyDescent="0.3">
      <c r="A508" s="94"/>
      <c r="B508" s="95"/>
      <c r="C508" s="80" t="s">
        <v>122</v>
      </c>
      <c r="D508" s="71"/>
      <c r="E508" s="78">
        <v>3.69</v>
      </c>
      <c r="F508" s="81">
        <v>0.6</v>
      </c>
      <c r="G508" s="81">
        <v>0.1</v>
      </c>
      <c r="H508" s="78">
        <f t="shared" ref="H508:H519" si="16">E508*F508*G508</f>
        <v>0.22140000000000001</v>
      </c>
      <c r="I508" s="71"/>
      <c r="J508" s="79" t="s">
        <v>25</v>
      </c>
    </row>
    <row r="509" spans="1:10" x14ac:dyDescent="0.3">
      <c r="A509" s="94"/>
      <c r="B509" s="95"/>
      <c r="C509" s="80" t="s">
        <v>121</v>
      </c>
      <c r="D509" s="71"/>
      <c r="E509" s="78">
        <v>20</v>
      </c>
      <c r="F509" s="81">
        <v>0.6</v>
      </c>
      <c r="G509" s="81">
        <v>0.1</v>
      </c>
      <c r="H509" s="78">
        <f t="shared" si="16"/>
        <v>1.2000000000000002</v>
      </c>
      <c r="I509" s="71"/>
      <c r="J509" s="79" t="s">
        <v>25</v>
      </c>
    </row>
    <row r="510" spans="1:10" x14ac:dyDescent="0.3">
      <c r="A510" s="94"/>
      <c r="B510" s="95"/>
      <c r="C510" s="80" t="s">
        <v>123</v>
      </c>
      <c r="D510" s="71"/>
      <c r="E510" s="78">
        <v>21.58</v>
      </c>
      <c r="F510" s="81">
        <v>0.6</v>
      </c>
      <c r="G510" s="81">
        <v>0.1</v>
      </c>
      <c r="H510" s="78">
        <f t="shared" si="16"/>
        <v>1.2948</v>
      </c>
      <c r="I510" s="71"/>
      <c r="J510" s="79" t="s">
        <v>25</v>
      </c>
    </row>
    <row r="511" spans="1:10" x14ac:dyDescent="0.3">
      <c r="A511" s="94"/>
      <c r="B511" s="95"/>
      <c r="C511" s="80" t="s">
        <v>124</v>
      </c>
      <c r="D511" s="71"/>
      <c r="E511" s="78">
        <v>14.9</v>
      </c>
      <c r="F511" s="81">
        <v>0.6</v>
      </c>
      <c r="G511" s="81">
        <v>0.1</v>
      </c>
      <c r="H511" s="78">
        <f t="shared" si="16"/>
        <v>0.89400000000000002</v>
      </c>
      <c r="I511" s="71"/>
      <c r="J511" s="79" t="s">
        <v>25</v>
      </c>
    </row>
    <row r="512" spans="1:10" x14ac:dyDescent="0.3">
      <c r="A512" s="94"/>
      <c r="B512" s="95"/>
      <c r="C512" s="80" t="s">
        <v>125</v>
      </c>
      <c r="D512" s="71"/>
      <c r="E512" s="78">
        <v>14.25</v>
      </c>
      <c r="F512" s="81">
        <v>0.6</v>
      </c>
      <c r="G512" s="81">
        <v>0.1</v>
      </c>
      <c r="H512" s="78">
        <f t="shared" si="16"/>
        <v>0.85499999999999998</v>
      </c>
      <c r="I512" s="71"/>
      <c r="J512" s="79" t="s">
        <v>25</v>
      </c>
    </row>
    <row r="513" spans="1:12" x14ac:dyDescent="0.3">
      <c r="A513" s="94"/>
      <c r="B513" s="95"/>
      <c r="C513" s="80" t="s">
        <v>126</v>
      </c>
      <c r="D513" s="71"/>
      <c r="E513" s="78">
        <v>28.5</v>
      </c>
      <c r="F513" s="81">
        <v>0.6</v>
      </c>
      <c r="G513" s="81">
        <v>0.1</v>
      </c>
      <c r="H513" s="78">
        <f t="shared" si="16"/>
        <v>1.71</v>
      </c>
      <c r="I513" s="71"/>
      <c r="J513" s="79" t="s">
        <v>25</v>
      </c>
    </row>
    <row r="514" spans="1:12" x14ac:dyDescent="0.3">
      <c r="A514" s="94"/>
      <c r="B514" s="95"/>
      <c r="C514" s="77" t="s">
        <v>119</v>
      </c>
      <c r="D514" s="71"/>
      <c r="E514" s="78"/>
      <c r="F514" s="81"/>
      <c r="G514" s="71"/>
      <c r="H514" s="78"/>
      <c r="I514" s="71"/>
      <c r="J514" s="79"/>
    </row>
    <row r="515" spans="1:12" x14ac:dyDescent="0.3">
      <c r="A515" s="94"/>
      <c r="B515" s="95"/>
      <c r="C515" s="80" t="s">
        <v>127</v>
      </c>
      <c r="D515" s="71"/>
      <c r="E515" s="78">
        <v>17.23</v>
      </c>
      <c r="F515" s="81">
        <v>0.6</v>
      </c>
      <c r="G515" s="81">
        <v>0.1</v>
      </c>
      <c r="H515" s="78">
        <f t="shared" si="16"/>
        <v>1.0338000000000001</v>
      </c>
      <c r="I515" s="71"/>
      <c r="J515" s="79" t="s">
        <v>25</v>
      </c>
    </row>
    <row r="516" spans="1:12" x14ac:dyDescent="0.3">
      <c r="A516" s="94"/>
      <c r="B516" s="95"/>
      <c r="C516" s="80" t="s">
        <v>128</v>
      </c>
      <c r="D516" s="71"/>
      <c r="E516" s="78">
        <v>54.2</v>
      </c>
      <c r="F516" s="81">
        <v>0.6</v>
      </c>
      <c r="G516" s="81">
        <v>0.1</v>
      </c>
      <c r="H516" s="78">
        <f t="shared" si="16"/>
        <v>3.2520000000000007</v>
      </c>
      <c r="I516" s="71"/>
      <c r="J516" s="79" t="s">
        <v>25</v>
      </c>
    </row>
    <row r="517" spans="1:12" x14ac:dyDescent="0.3">
      <c r="A517" s="94"/>
      <c r="B517" s="95"/>
      <c r="C517" s="80" t="s">
        <v>129</v>
      </c>
      <c r="D517" s="71"/>
      <c r="E517" s="78">
        <v>21.85</v>
      </c>
      <c r="F517" s="81">
        <v>0.6</v>
      </c>
      <c r="G517" s="81">
        <v>0.1</v>
      </c>
      <c r="H517" s="78">
        <f t="shared" si="16"/>
        <v>1.3110000000000002</v>
      </c>
      <c r="I517" s="71"/>
      <c r="J517" s="79" t="s">
        <v>25</v>
      </c>
    </row>
    <row r="518" spans="1:12" x14ac:dyDescent="0.3">
      <c r="A518" s="94"/>
      <c r="B518" s="95"/>
      <c r="C518" s="80" t="s">
        <v>130</v>
      </c>
      <c r="D518" s="71"/>
      <c r="E518" s="78">
        <v>24.67</v>
      </c>
      <c r="F518" s="81">
        <v>0.6</v>
      </c>
      <c r="G518" s="81">
        <v>0.1</v>
      </c>
      <c r="H518" s="78">
        <f t="shared" si="16"/>
        <v>1.4802</v>
      </c>
      <c r="I518" s="71"/>
      <c r="J518" s="79" t="s">
        <v>25</v>
      </c>
    </row>
    <row r="519" spans="1:12" x14ac:dyDescent="0.3">
      <c r="A519" s="94"/>
      <c r="B519" s="95"/>
      <c r="C519" s="80" t="s">
        <v>132</v>
      </c>
      <c r="D519" s="71"/>
      <c r="E519" s="78">
        <v>1.51</v>
      </c>
      <c r="F519" s="81">
        <v>0.6</v>
      </c>
      <c r="G519" s="81">
        <v>0.1</v>
      </c>
      <c r="H519" s="78">
        <f t="shared" si="16"/>
        <v>9.06E-2</v>
      </c>
      <c r="I519" s="71"/>
      <c r="J519" s="79" t="s">
        <v>25</v>
      </c>
    </row>
    <row r="520" spans="1:12" x14ac:dyDescent="0.3">
      <c r="A520" s="94"/>
      <c r="B520" s="95"/>
      <c r="C520" s="80"/>
      <c r="D520" s="71"/>
      <c r="E520" s="78"/>
      <c r="F520" s="71"/>
      <c r="G520" s="71"/>
      <c r="H520" s="78"/>
      <c r="I520" s="71"/>
      <c r="J520" s="73"/>
    </row>
    <row r="521" spans="1:12" x14ac:dyDescent="0.3">
      <c r="A521" s="94"/>
      <c r="B521" s="95"/>
      <c r="C521" s="74" t="s">
        <v>12</v>
      </c>
      <c r="D521" s="71"/>
      <c r="E521" s="78"/>
      <c r="F521" s="71"/>
      <c r="G521" s="71"/>
      <c r="H521" s="78"/>
      <c r="I521" s="75">
        <f>+SUM(H523:H526)*1.25</f>
        <v>9.768762818772748</v>
      </c>
      <c r="J521" s="76" t="s">
        <v>25</v>
      </c>
      <c r="K521" s="22" t="s">
        <v>191</v>
      </c>
      <c r="L521" s="22"/>
    </row>
    <row r="522" spans="1:12" x14ac:dyDescent="0.3">
      <c r="A522" s="94"/>
      <c r="B522" s="95"/>
      <c r="C522" s="80"/>
      <c r="D522" s="71"/>
      <c r="E522" s="78"/>
      <c r="F522" s="71" t="s">
        <v>56</v>
      </c>
      <c r="G522" s="71" t="s">
        <v>58</v>
      </c>
      <c r="H522" s="78"/>
      <c r="I522" s="71"/>
      <c r="J522" s="79"/>
    </row>
    <row r="523" spans="1:12" x14ac:dyDescent="0.3">
      <c r="A523" s="94"/>
      <c r="B523" s="95"/>
      <c r="C523" s="80" t="s">
        <v>148</v>
      </c>
      <c r="D523" s="71"/>
      <c r="E523" s="78">
        <v>47.42</v>
      </c>
      <c r="F523" s="81">
        <v>5.0799999999999998E-2</v>
      </c>
      <c r="G523" s="81">
        <f>+PI()*F523*F523/4</f>
        <v>2.0268299163899908E-3</v>
      </c>
      <c r="H523" s="78">
        <f>E523*G523</f>
        <v>9.6112274635213366E-2</v>
      </c>
      <c r="I523" s="71"/>
      <c r="J523" s="79" t="s">
        <v>25</v>
      </c>
    </row>
    <row r="524" spans="1:12" x14ac:dyDescent="0.3">
      <c r="A524" s="94"/>
      <c r="B524" s="95"/>
      <c r="C524" s="80" t="s">
        <v>145</v>
      </c>
      <c r="D524" s="71"/>
      <c r="E524" s="78">
        <v>78.97</v>
      </c>
      <c r="F524" s="81">
        <v>0.1016</v>
      </c>
      <c r="G524" s="81">
        <f>+PI()*F524*F524/4</f>
        <v>8.107319665559963E-3</v>
      </c>
      <c r="H524" s="78">
        <f t="shared" ref="H524:H526" si="17">E524*G524</f>
        <v>0.64023503398927029</v>
      </c>
      <c r="I524" s="71"/>
      <c r="J524" s="79" t="s">
        <v>25</v>
      </c>
    </row>
    <row r="525" spans="1:12" x14ac:dyDescent="0.3">
      <c r="A525" s="94"/>
      <c r="B525" s="95"/>
      <c r="C525" s="80" t="s">
        <v>146</v>
      </c>
      <c r="D525" s="71"/>
      <c r="E525" s="78">
        <v>245.19</v>
      </c>
      <c r="F525" s="81">
        <v>0.1016</v>
      </c>
      <c r="G525" s="81">
        <f t="shared" ref="G525" si="18">+PI()*F525*F525/4</f>
        <v>8.107319665559963E-3</v>
      </c>
      <c r="H525" s="78">
        <f t="shared" si="17"/>
        <v>1.9878337087986473</v>
      </c>
      <c r="I525" s="71"/>
      <c r="J525" s="79" t="s">
        <v>25</v>
      </c>
    </row>
    <row r="526" spans="1:12" x14ac:dyDescent="0.3">
      <c r="A526" s="94"/>
      <c r="B526" s="95"/>
      <c r="C526" s="80" t="s">
        <v>147</v>
      </c>
      <c r="D526" s="71"/>
      <c r="E526" s="78">
        <v>279.08</v>
      </c>
      <c r="F526" s="81">
        <v>0.15240000000000001</v>
      </c>
      <c r="G526" s="81">
        <f>+PI()*F526*F526/4</f>
        <v>1.8241469247509919E-2</v>
      </c>
      <c r="H526" s="78">
        <f t="shared" si="17"/>
        <v>5.0908292375950674</v>
      </c>
      <c r="I526" s="71"/>
      <c r="J526" s="79" t="s">
        <v>25</v>
      </c>
    </row>
    <row r="527" spans="1:12" x14ac:dyDescent="0.3">
      <c r="A527" s="94"/>
      <c r="B527" s="95"/>
      <c r="C527" s="80"/>
      <c r="D527" s="71"/>
      <c r="E527" s="78"/>
      <c r="F527" s="71"/>
      <c r="G527" s="71"/>
      <c r="H527" s="78"/>
      <c r="I527" s="71"/>
      <c r="J527" s="73"/>
    </row>
    <row r="528" spans="1:12" x14ac:dyDescent="0.3">
      <c r="A528" s="94"/>
      <c r="B528" s="95"/>
      <c r="C528" s="74" t="s">
        <v>36</v>
      </c>
      <c r="D528" s="71"/>
      <c r="E528" s="78"/>
      <c r="F528" s="71"/>
      <c r="G528" s="71"/>
      <c r="H528" s="78"/>
      <c r="I528" s="75">
        <f>+SUM(H530:H542)*1.5</f>
        <v>20.240100000000002</v>
      </c>
      <c r="J528" s="76" t="s">
        <v>25</v>
      </c>
      <c r="K528" s="22" t="s">
        <v>190</v>
      </c>
      <c r="L528" s="22"/>
    </row>
    <row r="529" spans="1:10" x14ac:dyDescent="0.3">
      <c r="A529" s="94"/>
      <c r="B529" s="95"/>
      <c r="C529" s="77" t="s">
        <v>53</v>
      </c>
      <c r="D529" s="71"/>
      <c r="E529" s="78"/>
      <c r="F529" s="71"/>
      <c r="G529" s="71"/>
      <c r="H529" s="78"/>
      <c r="I529" s="71"/>
      <c r="J529" s="79"/>
    </row>
    <row r="530" spans="1:10" x14ac:dyDescent="0.3">
      <c r="A530" s="94"/>
      <c r="B530" s="95"/>
      <c r="C530" s="80" t="s">
        <v>120</v>
      </c>
      <c r="D530" s="71"/>
      <c r="E530" s="78">
        <v>2.5099999999999998</v>
      </c>
      <c r="F530" s="81">
        <v>0.6</v>
      </c>
      <c r="G530" s="81">
        <v>0.1</v>
      </c>
      <c r="H530" s="78">
        <f>E530*F530*G530</f>
        <v>0.15059999999999998</v>
      </c>
      <c r="I530" s="71"/>
      <c r="J530" s="79" t="s">
        <v>25</v>
      </c>
    </row>
    <row r="531" spans="1:10" x14ac:dyDescent="0.3">
      <c r="A531" s="94"/>
      <c r="B531" s="95"/>
      <c r="C531" s="80" t="s">
        <v>122</v>
      </c>
      <c r="D531" s="71"/>
      <c r="E531" s="78">
        <v>3.69</v>
      </c>
      <c r="F531" s="81">
        <v>0.6</v>
      </c>
      <c r="G531" s="81">
        <v>0.1</v>
      </c>
      <c r="H531" s="78">
        <f t="shared" ref="H531:H536" si="19">E531*F531*G531</f>
        <v>0.22140000000000001</v>
      </c>
      <c r="I531" s="71"/>
      <c r="J531" s="79" t="s">
        <v>25</v>
      </c>
    </row>
    <row r="532" spans="1:10" x14ac:dyDescent="0.3">
      <c r="A532" s="94"/>
      <c r="B532" s="95"/>
      <c r="C532" s="80" t="s">
        <v>121</v>
      </c>
      <c r="D532" s="71"/>
      <c r="E532" s="78">
        <v>20</v>
      </c>
      <c r="F532" s="81">
        <v>0.6</v>
      </c>
      <c r="G532" s="81">
        <v>0.1</v>
      </c>
      <c r="H532" s="78">
        <f t="shared" si="19"/>
        <v>1.2000000000000002</v>
      </c>
      <c r="I532" s="71"/>
      <c r="J532" s="79" t="s">
        <v>25</v>
      </c>
    </row>
    <row r="533" spans="1:10" x14ac:dyDescent="0.3">
      <c r="A533" s="94"/>
      <c r="B533" s="95"/>
      <c r="C533" s="80" t="s">
        <v>123</v>
      </c>
      <c r="D533" s="71"/>
      <c r="E533" s="78">
        <v>21.58</v>
      </c>
      <c r="F533" s="81">
        <v>0.6</v>
      </c>
      <c r="G533" s="81">
        <v>0.1</v>
      </c>
      <c r="H533" s="78">
        <f t="shared" si="19"/>
        <v>1.2948</v>
      </c>
      <c r="I533" s="71"/>
      <c r="J533" s="79" t="s">
        <v>25</v>
      </c>
    </row>
    <row r="534" spans="1:10" x14ac:dyDescent="0.3">
      <c r="A534" s="94"/>
      <c r="B534" s="95"/>
      <c r="C534" s="80" t="s">
        <v>124</v>
      </c>
      <c r="D534" s="71"/>
      <c r="E534" s="78">
        <v>14.9</v>
      </c>
      <c r="F534" s="81">
        <v>0.6</v>
      </c>
      <c r="G534" s="81">
        <v>0.1</v>
      </c>
      <c r="H534" s="78">
        <f t="shared" si="19"/>
        <v>0.89400000000000002</v>
      </c>
      <c r="I534" s="71"/>
      <c r="J534" s="79" t="s">
        <v>25</v>
      </c>
    </row>
    <row r="535" spans="1:10" x14ac:dyDescent="0.3">
      <c r="A535" s="94"/>
      <c r="B535" s="95"/>
      <c r="C535" s="80" t="s">
        <v>125</v>
      </c>
      <c r="D535" s="71"/>
      <c r="E535" s="78">
        <v>14.25</v>
      </c>
      <c r="F535" s="81">
        <v>0.6</v>
      </c>
      <c r="G535" s="81">
        <v>0.1</v>
      </c>
      <c r="H535" s="78">
        <f t="shared" si="19"/>
        <v>0.85499999999999998</v>
      </c>
      <c r="I535" s="71"/>
      <c r="J535" s="79" t="s">
        <v>25</v>
      </c>
    </row>
    <row r="536" spans="1:10" x14ac:dyDescent="0.3">
      <c r="A536" s="94"/>
      <c r="B536" s="95"/>
      <c r="C536" s="80" t="s">
        <v>126</v>
      </c>
      <c r="D536" s="71"/>
      <c r="E536" s="78">
        <v>28.5</v>
      </c>
      <c r="F536" s="81">
        <v>0.6</v>
      </c>
      <c r="G536" s="81">
        <v>0.1</v>
      </c>
      <c r="H536" s="78">
        <f t="shared" si="19"/>
        <v>1.71</v>
      </c>
      <c r="I536" s="71"/>
      <c r="J536" s="79" t="s">
        <v>25</v>
      </c>
    </row>
    <row r="537" spans="1:10" x14ac:dyDescent="0.3">
      <c r="A537" s="94"/>
      <c r="B537" s="95"/>
      <c r="C537" s="77" t="s">
        <v>119</v>
      </c>
      <c r="D537" s="71"/>
      <c r="E537" s="78"/>
      <c r="F537" s="81"/>
      <c r="G537" s="81"/>
      <c r="H537" s="78"/>
      <c r="I537" s="71"/>
      <c r="J537" s="79"/>
    </row>
    <row r="538" spans="1:10" x14ac:dyDescent="0.3">
      <c r="A538" s="94"/>
      <c r="B538" s="95"/>
      <c r="C538" s="80" t="s">
        <v>127</v>
      </c>
      <c r="D538" s="71"/>
      <c r="E538" s="78">
        <v>17.23</v>
      </c>
      <c r="F538" s="81">
        <v>0.6</v>
      </c>
      <c r="G538" s="81">
        <v>0.1</v>
      </c>
      <c r="H538" s="78">
        <f t="shared" ref="H538:H542" si="20">E538*F538*G538</f>
        <v>1.0338000000000001</v>
      </c>
      <c r="I538" s="71"/>
      <c r="J538" s="79" t="s">
        <v>25</v>
      </c>
    </row>
    <row r="539" spans="1:10" x14ac:dyDescent="0.3">
      <c r="A539" s="94"/>
      <c r="B539" s="95"/>
      <c r="C539" s="80" t="s">
        <v>128</v>
      </c>
      <c r="D539" s="71"/>
      <c r="E539" s="78">
        <v>54.2</v>
      </c>
      <c r="F539" s="81">
        <v>0.6</v>
      </c>
      <c r="G539" s="81">
        <v>0.1</v>
      </c>
      <c r="H539" s="78">
        <f t="shared" si="20"/>
        <v>3.2520000000000007</v>
      </c>
      <c r="I539" s="71"/>
      <c r="J539" s="79" t="s">
        <v>25</v>
      </c>
    </row>
    <row r="540" spans="1:10" x14ac:dyDescent="0.3">
      <c r="A540" s="94"/>
      <c r="B540" s="95"/>
      <c r="C540" s="80" t="s">
        <v>129</v>
      </c>
      <c r="D540" s="71"/>
      <c r="E540" s="78">
        <v>21.85</v>
      </c>
      <c r="F540" s="81">
        <v>0.6</v>
      </c>
      <c r="G540" s="81">
        <v>0.1</v>
      </c>
      <c r="H540" s="78">
        <f t="shared" si="20"/>
        <v>1.3110000000000002</v>
      </c>
      <c r="I540" s="71"/>
      <c r="J540" s="79" t="s">
        <v>25</v>
      </c>
    </row>
    <row r="541" spans="1:10" x14ac:dyDescent="0.3">
      <c r="A541" s="94"/>
      <c r="B541" s="95"/>
      <c r="C541" s="80" t="s">
        <v>130</v>
      </c>
      <c r="D541" s="71"/>
      <c r="E541" s="78">
        <v>24.67</v>
      </c>
      <c r="F541" s="81">
        <v>0.6</v>
      </c>
      <c r="G541" s="81">
        <v>0.1</v>
      </c>
      <c r="H541" s="78">
        <f t="shared" si="20"/>
        <v>1.4802</v>
      </c>
      <c r="I541" s="71"/>
      <c r="J541" s="79" t="s">
        <v>25</v>
      </c>
    </row>
    <row r="542" spans="1:10" x14ac:dyDescent="0.3">
      <c r="A542" s="94"/>
      <c r="B542" s="95"/>
      <c r="C542" s="80" t="s">
        <v>132</v>
      </c>
      <c r="D542" s="71"/>
      <c r="E542" s="78">
        <v>1.51</v>
      </c>
      <c r="F542" s="81">
        <v>0.6</v>
      </c>
      <c r="G542" s="81">
        <v>0.1</v>
      </c>
      <c r="H542" s="78">
        <f t="shared" si="20"/>
        <v>9.06E-2</v>
      </c>
      <c r="I542" s="71"/>
      <c r="J542" s="79" t="s">
        <v>25</v>
      </c>
    </row>
    <row r="543" spans="1:10" x14ac:dyDescent="0.3">
      <c r="A543" s="94"/>
      <c r="B543" s="95"/>
      <c r="C543" s="80"/>
      <c r="D543" s="71"/>
      <c r="E543" s="78"/>
      <c r="F543" s="71"/>
      <c r="G543" s="71"/>
      <c r="H543" s="78"/>
      <c r="I543" s="71"/>
      <c r="J543" s="73"/>
    </row>
    <row r="544" spans="1:10" x14ac:dyDescent="0.3">
      <c r="A544" s="94"/>
      <c r="B544" s="95"/>
      <c r="C544" s="70" t="s">
        <v>13</v>
      </c>
      <c r="D544" s="71"/>
      <c r="E544" s="78"/>
      <c r="F544" s="71"/>
      <c r="G544" s="71"/>
      <c r="H544" s="78"/>
      <c r="I544" s="71"/>
      <c r="J544" s="73"/>
    </row>
    <row r="545" spans="1:18" x14ac:dyDescent="0.3">
      <c r="A545" s="94"/>
      <c r="B545" s="95"/>
      <c r="C545" s="74" t="s">
        <v>14</v>
      </c>
      <c r="D545" s="71"/>
      <c r="E545" s="78"/>
      <c r="F545" s="71"/>
      <c r="G545" s="71"/>
      <c r="H545" s="78"/>
      <c r="I545" s="75">
        <f>+SUM(H546:H548)</f>
        <v>34.287475535250437</v>
      </c>
      <c r="J545" s="76" t="s">
        <v>22</v>
      </c>
      <c r="M545" s="92"/>
      <c r="N545" s="92"/>
      <c r="O545" s="92"/>
      <c r="P545" s="92"/>
      <c r="Q545" s="92"/>
      <c r="R545" s="92"/>
    </row>
    <row r="546" spans="1:18" x14ac:dyDescent="0.3">
      <c r="A546" s="94"/>
      <c r="B546" s="95"/>
      <c r="C546" s="80" t="s">
        <v>153</v>
      </c>
      <c r="D546" s="71">
        <v>24</v>
      </c>
      <c r="E546" s="78"/>
      <c r="F546" s="81">
        <v>0.4</v>
      </c>
      <c r="G546" s="81">
        <v>0.7</v>
      </c>
      <c r="H546" s="78">
        <f>F546*G546*D546</f>
        <v>6.7199999999999989</v>
      </c>
      <c r="I546" s="71"/>
      <c r="J546" s="79" t="s">
        <v>22</v>
      </c>
      <c r="M546" s="93"/>
      <c r="N546" s="93"/>
      <c r="O546" s="93"/>
      <c r="P546" s="93"/>
      <c r="Q546" s="93"/>
      <c r="R546" s="93"/>
    </row>
    <row r="547" spans="1:18" x14ac:dyDescent="0.3">
      <c r="A547" s="94"/>
      <c r="B547" s="95"/>
      <c r="C547" s="80" t="s">
        <v>151</v>
      </c>
      <c r="D547" s="71">
        <v>10</v>
      </c>
      <c r="E547" s="78"/>
      <c r="F547" s="81">
        <v>0.9</v>
      </c>
      <c r="G547" s="81">
        <v>0.9</v>
      </c>
      <c r="H547" s="78">
        <f>D547*PI()*F547*G547/4</f>
        <v>6.3617251235193315</v>
      </c>
      <c r="I547" s="71"/>
      <c r="J547" s="79" t="s">
        <v>22</v>
      </c>
      <c r="M547" s="93"/>
      <c r="N547" s="93"/>
      <c r="O547" s="93"/>
      <c r="P547" s="93"/>
      <c r="Q547" s="93"/>
      <c r="R547" s="93"/>
    </row>
    <row r="548" spans="1:18" x14ac:dyDescent="0.3">
      <c r="A548" s="94"/>
      <c r="B548" s="95"/>
      <c r="C548" s="80" t="s">
        <v>152</v>
      </c>
      <c r="D548" s="71">
        <v>12</v>
      </c>
      <c r="E548" s="78"/>
      <c r="F548" s="81">
        <v>1.5</v>
      </c>
      <c r="G548" s="81">
        <v>1.5</v>
      </c>
      <c r="H548" s="78">
        <f>D548*PI()*F548*G548/4</f>
        <v>21.205750411731103</v>
      </c>
      <c r="I548" s="71"/>
      <c r="J548" s="79" t="s">
        <v>22</v>
      </c>
      <c r="M548" s="7"/>
      <c r="N548" s="7"/>
      <c r="O548" s="7"/>
      <c r="P548" s="7"/>
      <c r="Q548" s="7"/>
      <c r="R548" s="7"/>
    </row>
    <row r="549" spans="1:18" x14ac:dyDescent="0.3">
      <c r="A549" s="94"/>
      <c r="B549" s="95"/>
      <c r="C549" s="80"/>
      <c r="D549" s="71"/>
      <c r="E549" s="78"/>
      <c r="F549" s="71"/>
      <c r="G549" s="71"/>
      <c r="H549" s="78"/>
      <c r="I549" s="71"/>
      <c r="J549" s="79"/>
      <c r="M549" s="7"/>
      <c r="N549" s="7"/>
      <c r="O549" s="7"/>
      <c r="P549" s="7"/>
      <c r="Q549" s="7"/>
      <c r="R549" s="7"/>
    </row>
    <row r="550" spans="1:18" x14ac:dyDescent="0.3">
      <c r="A550" s="94"/>
      <c r="B550" s="95"/>
      <c r="C550" s="74" t="s">
        <v>194</v>
      </c>
      <c r="D550" s="71"/>
      <c r="E550" s="78"/>
      <c r="F550" s="71"/>
      <c r="G550" s="71"/>
      <c r="H550" s="78"/>
      <c r="I550" s="75">
        <f>+SUM(H552:H556)</f>
        <v>31.383347882909923</v>
      </c>
      <c r="J550" s="76" t="s">
        <v>25</v>
      </c>
      <c r="M550" s="93"/>
      <c r="N550" s="93"/>
      <c r="O550" s="93"/>
      <c r="P550" s="93"/>
      <c r="Q550" s="93"/>
      <c r="R550" s="93"/>
    </row>
    <row r="551" spans="1:18" x14ac:dyDescent="0.3">
      <c r="A551" s="94"/>
      <c r="B551" s="95"/>
      <c r="C551" s="80"/>
      <c r="D551" s="71"/>
      <c r="E551" s="78" t="s">
        <v>164</v>
      </c>
      <c r="F551" s="71" t="s">
        <v>72</v>
      </c>
      <c r="G551" s="71"/>
      <c r="H551" s="78"/>
      <c r="I551" s="71"/>
      <c r="J551" s="73"/>
      <c r="M551" s="18"/>
      <c r="N551" s="18"/>
      <c r="O551" s="18"/>
      <c r="P551" s="18"/>
      <c r="Q551" s="18"/>
      <c r="R551" s="18"/>
    </row>
    <row r="552" spans="1:18" x14ac:dyDescent="0.3">
      <c r="A552" s="94"/>
      <c r="B552" s="95"/>
      <c r="C552" s="80" t="s">
        <v>153</v>
      </c>
      <c r="D552" s="71">
        <v>24</v>
      </c>
      <c r="E552" s="78">
        <v>2</v>
      </c>
      <c r="F552" s="81">
        <v>0.1</v>
      </c>
      <c r="G552" s="81">
        <v>0.8</v>
      </c>
      <c r="H552" s="78">
        <f>D552*E552*F552*G552</f>
        <v>3.8400000000000007</v>
      </c>
      <c r="I552" s="71"/>
      <c r="J552" s="79" t="s">
        <v>25</v>
      </c>
      <c r="M552" s="18"/>
      <c r="N552" s="18"/>
      <c r="O552" s="18"/>
      <c r="P552" s="18"/>
      <c r="Q552" s="18"/>
      <c r="R552" s="18"/>
    </row>
    <row r="553" spans="1:18" x14ac:dyDescent="0.3">
      <c r="A553" s="94"/>
      <c r="B553" s="95"/>
      <c r="C553" s="80" t="s">
        <v>151</v>
      </c>
      <c r="D553" s="71">
        <v>10</v>
      </c>
      <c r="E553" s="78">
        <f>2*PI()*0.45</f>
        <v>2.8274333882308138</v>
      </c>
      <c r="F553" s="71">
        <v>0.15</v>
      </c>
      <c r="G553" s="81">
        <v>1</v>
      </c>
      <c r="H553" s="78">
        <f t="shared" ref="H553:H554" si="21">D553*E553*F553*G553</f>
        <v>4.2411500823462207</v>
      </c>
      <c r="I553" s="71"/>
      <c r="J553" s="79" t="s">
        <v>25</v>
      </c>
      <c r="M553" s="18"/>
      <c r="N553" s="18"/>
      <c r="O553" s="18"/>
      <c r="P553" s="18"/>
      <c r="Q553" s="18"/>
      <c r="R553" s="18"/>
    </row>
    <row r="554" spans="1:18" x14ac:dyDescent="0.3">
      <c r="A554" s="94"/>
      <c r="B554" s="95"/>
      <c r="C554" s="80" t="s">
        <v>152</v>
      </c>
      <c r="D554" s="71">
        <v>12</v>
      </c>
      <c r="E554" s="78">
        <f>2*PI()*0.75</f>
        <v>4.7123889803846897</v>
      </c>
      <c r="F554" s="71">
        <v>0.15</v>
      </c>
      <c r="G554" s="81">
        <v>1.5</v>
      </c>
      <c r="H554" s="78">
        <f t="shared" si="21"/>
        <v>12.723450247038663</v>
      </c>
      <c r="I554" s="71"/>
      <c r="J554" s="79" t="s">
        <v>25</v>
      </c>
      <c r="M554" s="18"/>
      <c r="N554" s="18"/>
      <c r="O554" s="18"/>
      <c r="P554" s="18"/>
      <c r="Q554" s="18"/>
      <c r="R554" s="18"/>
    </row>
    <row r="555" spans="1:18" x14ac:dyDescent="0.3">
      <c r="A555" s="94"/>
      <c r="B555" s="95"/>
      <c r="C555" s="80" t="s">
        <v>192</v>
      </c>
      <c r="D555" s="71"/>
      <c r="E555" s="78">
        <f>I545</f>
        <v>34.287475535250437</v>
      </c>
      <c r="F555" s="71"/>
      <c r="G555" s="81">
        <v>0.1</v>
      </c>
      <c r="H555" s="78">
        <f>E555*G555</f>
        <v>3.428747553525044</v>
      </c>
      <c r="I555" s="71"/>
      <c r="J555" s="79" t="s">
        <v>25</v>
      </c>
      <c r="M555" s="93"/>
      <c r="N555" s="93"/>
      <c r="O555" s="93"/>
      <c r="P555" s="93"/>
      <c r="Q555" s="93"/>
      <c r="R555" s="93"/>
    </row>
    <row r="556" spans="1:18" x14ac:dyDescent="0.3">
      <c r="A556" s="87"/>
      <c r="B556" s="71"/>
      <c r="C556" s="80" t="s">
        <v>193</v>
      </c>
      <c r="D556" s="71">
        <v>55</v>
      </c>
      <c r="E556" s="78">
        <v>0.2</v>
      </c>
      <c r="F556" s="81">
        <v>0.2</v>
      </c>
      <c r="G556" s="71">
        <v>3.25</v>
      </c>
      <c r="H556" s="78">
        <f>D556*E556*F556*G556</f>
        <v>7.15</v>
      </c>
      <c r="I556" s="71"/>
      <c r="J556" s="79" t="s">
        <v>25</v>
      </c>
      <c r="M556" s="23"/>
      <c r="N556" s="23"/>
      <c r="O556" s="23"/>
      <c r="P556" s="23"/>
      <c r="Q556" s="23"/>
      <c r="R556" s="23"/>
    </row>
    <row r="557" spans="1:18" x14ac:dyDescent="0.3">
      <c r="A557" s="87"/>
      <c r="B557" s="71"/>
      <c r="C557" s="80"/>
      <c r="D557" s="71"/>
      <c r="E557" s="78"/>
      <c r="F557" s="71"/>
      <c r="G557" s="71"/>
      <c r="H557" s="78"/>
      <c r="I557" s="71"/>
      <c r="J557" s="73"/>
      <c r="M557" s="23"/>
      <c r="N557" s="23"/>
      <c r="O557" s="23"/>
      <c r="P557" s="23"/>
      <c r="Q557" s="23"/>
      <c r="R557" s="23"/>
    </row>
    <row r="558" spans="1:18" x14ac:dyDescent="0.3">
      <c r="A558" s="94"/>
      <c r="B558" s="95"/>
      <c r="C558" s="74" t="s">
        <v>16</v>
      </c>
      <c r="D558" s="71"/>
      <c r="E558" s="78"/>
      <c r="F558" s="71"/>
      <c r="G558" s="71"/>
      <c r="H558" s="78"/>
      <c r="I558" s="82">
        <f>+SUM(H559:H560)</f>
        <v>76.800000000000011</v>
      </c>
      <c r="J558" s="76" t="s">
        <v>22</v>
      </c>
      <c r="M558" s="93"/>
      <c r="N558" s="93"/>
      <c r="O558" s="93"/>
      <c r="P558" s="93"/>
      <c r="Q558" s="93"/>
      <c r="R558" s="93"/>
    </row>
    <row r="559" spans="1:18" x14ac:dyDescent="0.3">
      <c r="A559" s="94"/>
      <c r="B559" s="95"/>
      <c r="C559" s="80" t="s">
        <v>154</v>
      </c>
      <c r="D559" s="71">
        <v>24</v>
      </c>
      <c r="E559" s="78">
        <v>0.6</v>
      </c>
      <c r="F559" s="81">
        <v>0.3</v>
      </c>
      <c r="G559" s="81">
        <v>0.8</v>
      </c>
      <c r="H559" s="78">
        <f>+(E559+F559)*G559*2*D559</f>
        <v>34.56</v>
      </c>
      <c r="I559" s="71"/>
      <c r="J559" s="79" t="s">
        <v>22</v>
      </c>
      <c r="M559" s="92"/>
      <c r="N559" s="92"/>
      <c r="O559" s="92"/>
      <c r="P559" s="92"/>
      <c r="Q559" s="92"/>
      <c r="R559" s="92"/>
    </row>
    <row r="560" spans="1:18" x14ac:dyDescent="0.3">
      <c r="A560" s="94"/>
      <c r="B560" s="95"/>
      <c r="C560" s="80" t="s">
        <v>155</v>
      </c>
      <c r="D560" s="71">
        <v>24</v>
      </c>
      <c r="E560" s="78">
        <v>0.7</v>
      </c>
      <c r="F560" s="81">
        <v>0.4</v>
      </c>
      <c r="G560" s="81">
        <v>0.8</v>
      </c>
      <c r="H560" s="78">
        <f>+(E560+F560)*G560*2*D560</f>
        <v>42.240000000000009</v>
      </c>
      <c r="I560" s="71"/>
      <c r="J560" s="79" t="s">
        <v>22</v>
      </c>
      <c r="M560" s="93"/>
      <c r="N560" s="93"/>
      <c r="O560" s="93"/>
      <c r="P560" s="93"/>
      <c r="Q560" s="93"/>
      <c r="R560" s="93"/>
    </row>
    <row r="561" spans="1:10" x14ac:dyDescent="0.3">
      <c r="A561" s="94"/>
      <c r="B561" s="95"/>
      <c r="C561" s="80"/>
      <c r="D561" s="71"/>
      <c r="E561" s="78"/>
      <c r="F561" s="71"/>
      <c r="G561" s="71"/>
      <c r="H561" s="78"/>
      <c r="I561" s="71"/>
      <c r="J561" s="73"/>
    </row>
    <row r="562" spans="1:10" x14ac:dyDescent="0.3">
      <c r="A562" s="94"/>
      <c r="B562" s="95"/>
      <c r="C562" s="74" t="s">
        <v>17</v>
      </c>
      <c r="D562" s="71"/>
      <c r="E562" s="78"/>
      <c r="F562" s="71"/>
      <c r="G562" s="71"/>
      <c r="H562" s="78"/>
      <c r="I562" s="75">
        <f>+SUM(H564:H566)</f>
        <v>183.38481106448299</v>
      </c>
      <c r="J562" s="76" t="s">
        <v>22</v>
      </c>
    </row>
    <row r="563" spans="1:10" x14ac:dyDescent="0.3">
      <c r="A563" s="94"/>
      <c r="B563" s="95"/>
      <c r="C563" s="80"/>
      <c r="D563" s="71"/>
      <c r="E563" s="78" t="s">
        <v>188</v>
      </c>
      <c r="F563" s="71" t="s">
        <v>165</v>
      </c>
      <c r="G563" s="71"/>
      <c r="H563" s="78"/>
      <c r="I563" s="71"/>
      <c r="J563" s="79"/>
    </row>
    <row r="564" spans="1:10" x14ac:dyDescent="0.3">
      <c r="A564" s="94"/>
      <c r="B564" s="95"/>
      <c r="C564" s="80" t="s">
        <v>157</v>
      </c>
      <c r="D564" s="71">
        <v>24</v>
      </c>
      <c r="E564" s="78">
        <f>(1.8+0.2)</f>
        <v>2</v>
      </c>
      <c r="F564" s="71">
        <f>0.6*0.3</f>
        <v>0.18</v>
      </c>
      <c r="G564" s="81">
        <v>0.8</v>
      </c>
      <c r="H564" s="78">
        <f>+(E564*G564+F564)*D564</f>
        <v>42.72</v>
      </c>
      <c r="I564" s="71"/>
      <c r="J564" s="79" t="s">
        <v>22</v>
      </c>
    </row>
    <row r="565" spans="1:10" x14ac:dyDescent="0.3">
      <c r="A565" s="94"/>
      <c r="B565" s="95"/>
      <c r="C565" s="80" t="s">
        <v>156</v>
      </c>
      <c r="D565" s="71">
        <v>10</v>
      </c>
      <c r="E565" s="78">
        <f>2*PI()*0.45</f>
        <v>2.8274333882308138</v>
      </c>
      <c r="F565" s="81">
        <f>PI()*0.9*0.9/4</f>
        <v>0.63617251235193317</v>
      </c>
      <c r="G565" s="81">
        <v>1</v>
      </c>
      <c r="H565" s="78">
        <f>+(E565*G565+F565)*D565</f>
        <v>34.63605900582747</v>
      </c>
      <c r="I565" s="71"/>
      <c r="J565" s="79" t="s">
        <v>22</v>
      </c>
    </row>
    <row r="566" spans="1:10" x14ac:dyDescent="0.3">
      <c r="A566" s="94"/>
      <c r="B566" s="95"/>
      <c r="C566" s="80" t="s">
        <v>187</v>
      </c>
      <c r="D566" s="71">
        <v>12</v>
      </c>
      <c r="E566" s="78">
        <f>2*PI()*0.75</f>
        <v>4.7123889803846897</v>
      </c>
      <c r="F566" s="81">
        <f>PI()*1.5*1.5/4</f>
        <v>1.7671458676442586</v>
      </c>
      <c r="G566" s="81">
        <v>1.5</v>
      </c>
      <c r="H566" s="78">
        <f>+(E566*G566+F566)*D566</f>
        <v>106.02875205865553</v>
      </c>
      <c r="I566" s="71"/>
      <c r="J566" s="79" t="s">
        <v>22</v>
      </c>
    </row>
    <row r="567" spans="1:10" x14ac:dyDescent="0.3">
      <c r="A567" s="94"/>
      <c r="B567" s="95"/>
      <c r="C567" s="80"/>
      <c r="D567" s="71"/>
      <c r="E567" s="78"/>
      <c r="F567" s="71"/>
      <c r="G567" s="71"/>
      <c r="H567" s="78"/>
      <c r="I567" s="71"/>
      <c r="J567" s="73"/>
    </row>
    <row r="568" spans="1:10" x14ac:dyDescent="0.3">
      <c r="A568" s="94"/>
      <c r="B568" s="95"/>
      <c r="C568" s="70" t="s">
        <v>19</v>
      </c>
      <c r="D568" s="71"/>
      <c r="E568" s="78"/>
      <c r="F568" s="71"/>
      <c r="G568" s="71"/>
      <c r="H568" s="78"/>
      <c r="I568" s="71"/>
      <c r="J568" s="73"/>
    </row>
    <row r="569" spans="1:10" x14ac:dyDescent="0.3">
      <c r="A569" s="94"/>
      <c r="B569" s="95"/>
      <c r="C569" s="74" t="s">
        <v>20</v>
      </c>
      <c r="D569" s="71"/>
      <c r="E569" s="78"/>
      <c r="F569" s="71"/>
      <c r="G569" s="71"/>
      <c r="H569" s="78"/>
      <c r="I569" s="75">
        <f>+SUM(H570:H575)</f>
        <v>55</v>
      </c>
      <c r="J569" s="76" t="s">
        <v>27</v>
      </c>
    </row>
    <row r="570" spans="1:10" x14ac:dyDescent="0.3">
      <c r="A570" s="94"/>
      <c r="B570" s="95"/>
      <c r="C570" s="80" t="s">
        <v>158</v>
      </c>
      <c r="D570" s="71">
        <v>8</v>
      </c>
      <c r="E570" s="78">
        <v>0.2</v>
      </c>
      <c r="F570" s="78">
        <v>0.2</v>
      </c>
      <c r="G570" s="71"/>
      <c r="H570" s="78">
        <v>8</v>
      </c>
      <c r="I570" s="71"/>
      <c r="J570" s="79" t="s">
        <v>27</v>
      </c>
    </row>
    <row r="571" spans="1:10" x14ac:dyDescent="0.3">
      <c r="A571" s="94"/>
      <c r="B571" s="95"/>
      <c r="C571" s="80" t="s">
        <v>159</v>
      </c>
      <c r="D571" s="71">
        <v>4</v>
      </c>
      <c r="E571" s="78">
        <v>0.2</v>
      </c>
      <c r="F571" s="78">
        <v>0.2</v>
      </c>
      <c r="G571" s="71"/>
      <c r="H571" s="78">
        <v>4</v>
      </c>
      <c r="I571" s="71"/>
      <c r="J571" s="79" t="s">
        <v>27</v>
      </c>
    </row>
    <row r="572" spans="1:10" x14ac:dyDescent="0.3">
      <c r="A572" s="94"/>
      <c r="B572" s="95"/>
      <c r="C572" s="80" t="s">
        <v>160</v>
      </c>
      <c r="D572" s="71">
        <v>27</v>
      </c>
      <c r="E572" s="78">
        <v>0.2</v>
      </c>
      <c r="F572" s="78">
        <v>0.2</v>
      </c>
      <c r="G572" s="71"/>
      <c r="H572" s="78">
        <v>27</v>
      </c>
      <c r="I572" s="71"/>
      <c r="J572" s="79" t="s">
        <v>27</v>
      </c>
    </row>
    <row r="573" spans="1:10" x14ac:dyDescent="0.3">
      <c r="A573" s="94"/>
      <c r="B573" s="95"/>
      <c r="C573" s="80" t="s">
        <v>161</v>
      </c>
      <c r="D573" s="71">
        <v>4</v>
      </c>
      <c r="E573" s="78">
        <v>0.2</v>
      </c>
      <c r="F573" s="78">
        <v>0.2</v>
      </c>
      <c r="G573" s="71"/>
      <c r="H573" s="78">
        <v>4</v>
      </c>
      <c r="I573" s="71"/>
      <c r="J573" s="79" t="s">
        <v>27</v>
      </c>
    </row>
    <row r="574" spans="1:10" x14ac:dyDescent="0.3">
      <c r="A574" s="94"/>
      <c r="B574" s="95"/>
      <c r="C574" s="80" t="s">
        <v>162</v>
      </c>
      <c r="D574" s="71">
        <v>3</v>
      </c>
      <c r="E574" s="78">
        <v>0.2</v>
      </c>
      <c r="F574" s="78">
        <v>0.2</v>
      </c>
      <c r="G574" s="71"/>
      <c r="H574" s="78">
        <v>3</v>
      </c>
      <c r="I574" s="71"/>
      <c r="J574" s="79" t="s">
        <v>27</v>
      </c>
    </row>
    <row r="575" spans="1:10" x14ac:dyDescent="0.3">
      <c r="A575" s="94"/>
      <c r="B575" s="95"/>
      <c r="C575" s="80" t="s">
        <v>163</v>
      </c>
      <c r="D575" s="71">
        <v>9</v>
      </c>
      <c r="E575" s="78">
        <v>0.2</v>
      </c>
      <c r="F575" s="78">
        <v>0.2</v>
      </c>
      <c r="G575" s="71"/>
      <c r="H575" s="78">
        <v>9</v>
      </c>
      <c r="I575" s="71"/>
      <c r="J575" s="79" t="s">
        <v>27</v>
      </c>
    </row>
    <row r="576" spans="1:10" x14ac:dyDescent="0.3">
      <c r="A576" s="94"/>
      <c r="B576" s="95"/>
      <c r="C576" s="80"/>
      <c r="D576" s="71"/>
      <c r="E576" s="78"/>
      <c r="F576" s="71"/>
      <c r="G576" s="71"/>
      <c r="H576" s="78"/>
      <c r="I576" s="71"/>
      <c r="J576" s="73"/>
    </row>
    <row r="577" spans="1:10" x14ac:dyDescent="0.3">
      <c r="A577" s="88"/>
      <c r="B577" s="89"/>
      <c r="C577" s="89"/>
      <c r="D577" s="89"/>
      <c r="E577" s="89"/>
      <c r="F577" s="89"/>
      <c r="G577" s="89"/>
      <c r="H577" s="90"/>
      <c r="I577" s="89"/>
      <c r="J577" s="91"/>
    </row>
  </sheetData>
  <mergeCells count="576">
    <mergeCell ref="A574:B574"/>
    <mergeCell ref="A575:B575"/>
    <mergeCell ref="A576:B576"/>
    <mergeCell ref="A569:B569"/>
    <mergeCell ref="A570:B570"/>
    <mergeCell ref="A571:B571"/>
    <mergeCell ref="A572:B572"/>
    <mergeCell ref="A573:B573"/>
    <mergeCell ref="A567:B567"/>
    <mergeCell ref="A568:B568"/>
    <mergeCell ref="A562:B562"/>
    <mergeCell ref="A563:B563"/>
    <mergeCell ref="A564:B564"/>
    <mergeCell ref="A565:B565"/>
    <mergeCell ref="A566:B566"/>
    <mergeCell ref="A555:B555"/>
    <mergeCell ref="A558:B558"/>
    <mergeCell ref="A559:B559"/>
    <mergeCell ref="A560:B560"/>
    <mergeCell ref="A561:B561"/>
    <mergeCell ref="A550:B550"/>
    <mergeCell ref="A551:B551"/>
    <mergeCell ref="A552:B552"/>
    <mergeCell ref="A553:B553"/>
    <mergeCell ref="A554:B554"/>
    <mergeCell ref="A545:B545"/>
    <mergeCell ref="A546:B546"/>
    <mergeCell ref="A547:B547"/>
    <mergeCell ref="A548:B548"/>
    <mergeCell ref="A549:B549"/>
    <mergeCell ref="A540:B540"/>
    <mergeCell ref="A541:B541"/>
    <mergeCell ref="A542:B542"/>
    <mergeCell ref="A543:B543"/>
    <mergeCell ref="A544:B544"/>
    <mergeCell ref="A535:B535"/>
    <mergeCell ref="A536:B536"/>
    <mergeCell ref="A537:B537"/>
    <mergeCell ref="A538:B538"/>
    <mergeCell ref="A539:B539"/>
    <mergeCell ref="A530:B530"/>
    <mergeCell ref="A531:B531"/>
    <mergeCell ref="A532:B532"/>
    <mergeCell ref="A533:B533"/>
    <mergeCell ref="A534:B534"/>
    <mergeCell ref="A525:B525"/>
    <mergeCell ref="A526:B526"/>
    <mergeCell ref="A527:B527"/>
    <mergeCell ref="A528:B528"/>
    <mergeCell ref="A529:B529"/>
    <mergeCell ref="A520:B520"/>
    <mergeCell ref="A521:B521"/>
    <mergeCell ref="A522:B522"/>
    <mergeCell ref="A523:B523"/>
    <mergeCell ref="A524:B524"/>
    <mergeCell ref="A515:B515"/>
    <mergeCell ref="A516:B516"/>
    <mergeCell ref="A517:B517"/>
    <mergeCell ref="A518:B518"/>
    <mergeCell ref="A519:B519"/>
    <mergeCell ref="A510:B510"/>
    <mergeCell ref="A511:B511"/>
    <mergeCell ref="A512:B512"/>
    <mergeCell ref="A513:B513"/>
    <mergeCell ref="A514:B514"/>
    <mergeCell ref="A505:B505"/>
    <mergeCell ref="A506:B506"/>
    <mergeCell ref="A507:B507"/>
    <mergeCell ref="A508:B508"/>
    <mergeCell ref="A509:B509"/>
    <mergeCell ref="A500:B500"/>
    <mergeCell ref="A501:B501"/>
    <mergeCell ref="A502:B502"/>
    <mergeCell ref="A503:B503"/>
    <mergeCell ref="A504:B504"/>
    <mergeCell ref="A495:B495"/>
    <mergeCell ref="A496:B496"/>
    <mergeCell ref="A497:B497"/>
    <mergeCell ref="A498:B498"/>
    <mergeCell ref="A499:B499"/>
    <mergeCell ref="A490:B490"/>
    <mergeCell ref="A491:B491"/>
    <mergeCell ref="A492:B492"/>
    <mergeCell ref="A493:B493"/>
    <mergeCell ref="A494:B494"/>
    <mergeCell ref="A485:B485"/>
    <mergeCell ref="A486:B486"/>
    <mergeCell ref="A487:B487"/>
    <mergeCell ref="A488:B488"/>
    <mergeCell ref="A489:B489"/>
    <mergeCell ref="A480:B480"/>
    <mergeCell ref="A481:B481"/>
    <mergeCell ref="A482:B482"/>
    <mergeCell ref="A483:B483"/>
    <mergeCell ref="A484:B484"/>
    <mergeCell ref="A475:B475"/>
    <mergeCell ref="A476:B476"/>
    <mergeCell ref="A477:B477"/>
    <mergeCell ref="A478:B478"/>
    <mergeCell ref="A479:B479"/>
    <mergeCell ref="A470:B470"/>
    <mergeCell ref="A471:B471"/>
    <mergeCell ref="A472:B472"/>
    <mergeCell ref="A473:B473"/>
    <mergeCell ref="A474:B474"/>
    <mergeCell ref="A465:B465"/>
    <mergeCell ref="A466:B466"/>
    <mergeCell ref="A467:B467"/>
    <mergeCell ref="A468:B468"/>
    <mergeCell ref="A469:B469"/>
    <mergeCell ref="A460:B460"/>
    <mergeCell ref="A461:B461"/>
    <mergeCell ref="A462:B462"/>
    <mergeCell ref="A463:B463"/>
    <mergeCell ref="A464:B464"/>
    <mergeCell ref="A455:B455"/>
    <mergeCell ref="A456:B456"/>
    <mergeCell ref="A457:B457"/>
    <mergeCell ref="A458:B458"/>
    <mergeCell ref="A459:B459"/>
    <mergeCell ref="A450:B450"/>
    <mergeCell ref="A451:B451"/>
    <mergeCell ref="A452:B452"/>
    <mergeCell ref="A453:B453"/>
    <mergeCell ref="A454:B454"/>
    <mergeCell ref="A445:B445"/>
    <mergeCell ref="A446:B446"/>
    <mergeCell ref="A447:B447"/>
    <mergeCell ref="A448:B448"/>
    <mergeCell ref="A449:B449"/>
    <mergeCell ref="A440:B440"/>
    <mergeCell ref="A441:B441"/>
    <mergeCell ref="A442:B442"/>
    <mergeCell ref="A443:B443"/>
    <mergeCell ref="A444:B444"/>
    <mergeCell ref="A435:B435"/>
    <mergeCell ref="A436:B436"/>
    <mergeCell ref="A437:B437"/>
    <mergeCell ref="A438:B438"/>
    <mergeCell ref="A439:B439"/>
    <mergeCell ref="A430:B430"/>
    <mergeCell ref="A431:B431"/>
    <mergeCell ref="A432:B432"/>
    <mergeCell ref="A433:B433"/>
    <mergeCell ref="A434:B434"/>
    <mergeCell ref="A425:B425"/>
    <mergeCell ref="A426:B426"/>
    <mergeCell ref="A427:B427"/>
    <mergeCell ref="A428:B428"/>
    <mergeCell ref="A429:B429"/>
    <mergeCell ref="A420:B420"/>
    <mergeCell ref="A421:B421"/>
    <mergeCell ref="A422:B422"/>
    <mergeCell ref="A423:B423"/>
    <mergeCell ref="A424:B424"/>
    <mergeCell ref="A415:B415"/>
    <mergeCell ref="A416:B416"/>
    <mergeCell ref="A417:B417"/>
    <mergeCell ref="A418:B418"/>
    <mergeCell ref="A419:B419"/>
    <mergeCell ref="A410:B410"/>
    <mergeCell ref="A411:B411"/>
    <mergeCell ref="A412:B412"/>
    <mergeCell ref="A413:B413"/>
    <mergeCell ref="A414:B414"/>
    <mergeCell ref="A405:B405"/>
    <mergeCell ref="A406:B406"/>
    <mergeCell ref="A407:B407"/>
    <mergeCell ref="A408:B408"/>
    <mergeCell ref="A409:B409"/>
    <mergeCell ref="A400:B400"/>
    <mergeCell ref="A401:B401"/>
    <mergeCell ref="A402:B402"/>
    <mergeCell ref="A403:B403"/>
    <mergeCell ref="A404:B404"/>
    <mergeCell ref="A395:B395"/>
    <mergeCell ref="A396:B396"/>
    <mergeCell ref="A397:B397"/>
    <mergeCell ref="A398:B398"/>
    <mergeCell ref="A399:B399"/>
    <mergeCell ref="A390:B390"/>
    <mergeCell ref="A391:B391"/>
    <mergeCell ref="A392:B392"/>
    <mergeCell ref="A393:B393"/>
    <mergeCell ref="A394:B394"/>
    <mergeCell ref="A385:B385"/>
    <mergeCell ref="A386:B386"/>
    <mergeCell ref="A387:B387"/>
    <mergeCell ref="A388:B388"/>
    <mergeCell ref="A389:B389"/>
    <mergeCell ref="A380:B380"/>
    <mergeCell ref="A381:B381"/>
    <mergeCell ref="A382:B382"/>
    <mergeCell ref="A383:B383"/>
    <mergeCell ref="A384:B384"/>
    <mergeCell ref="A375:B375"/>
    <mergeCell ref="A376:B376"/>
    <mergeCell ref="A377:B377"/>
    <mergeCell ref="A378:B378"/>
    <mergeCell ref="A379:B379"/>
    <mergeCell ref="A370:B370"/>
    <mergeCell ref="A371:B371"/>
    <mergeCell ref="A372:B372"/>
    <mergeCell ref="A373:B373"/>
    <mergeCell ref="A374:B374"/>
    <mergeCell ref="A365:B365"/>
    <mergeCell ref="A366:B366"/>
    <mergeCell ref="A367:B367"/>
    <mergeCell ref="A368:B368"/>
    <mergeCell ref="A369:B369"/>
    <mergeCell ref="A360:B360"/>
    <mergeCell ref="A361:B361"/>
    <mergeCell ref="A362:B362"/>
    <mergeCell ref="A363:B363"/>
    <mergeCell ref="A364:B364"/>
    <mergeCell ref="A355:B355"/>
    <mergeCell ref="A356:B356"/>
    <mergeCell ref="A357:B357"/>
    <mergeCell ref="A358:B358"/>
    <mergeCell ref="A359:B359"/>
    <mergeCell ref="A350:B350"/>
    <mergeCell ref="A351:B351"/>
    <mergeCell ref="A352:B352"/>
    <mergeCell ref="A353:B353"/>
    <mergeCell ref="A354:B354"/>
    <mergeCell ref="A345:B345"/>
    <mergeCell ref="A346:B346"/>
    <mergeCell ref="A347:B347"/>
    <mergeCell ref="A348:B348"/>
    <mergeCell ref="A349:B349"/>
    <mergeCell ref="A340:B340"/>
    <mergeCell ref="A341:B341"/>
    <mergeCell ref="A342:B342"/>
    <mergeCell ref="A343:B343"/>
    <mergeCell ref="A344:B344"/>
    <mergeCell ref="A335:B335"/>
    <mergeCell ref="A336:B336"/>
    <mergeCell ref="A337:B337"/>
    <mergeCell ref="A338:B338"/>
    <mergeCell ref="A339:B339"/>
    <mergeCell ref="A330:B330"/>
    <mergeCell ref="A331:B331"/>
    <mergeCell ref="A332:B332"/>
    <mergeCell ref="A333:B333"/>
    <mergeCell ref="A334:B334"/>
    <mergeCell ref="A325:B325"/>
    <mergeCell ref="A326:B326"/>
    <mergeCell ref="A327:B327"/>
    <mergeCell ref="A328:B328"/>
    <mergeCell ref="A329:B329"/>
    <mergeCell ref="A320:B320"/>
    <mergeCell ref="A321:B321"/>
    <mergeCell ref="A322:B322"/>
    <mergeCell ref="A323:B323"/>
    <mergeCell ref="A324:B324"/>
    <mergeCell ref="A315:B315"/>
    <mergeCell ref="A316:B316"/>
    <mergeCell ref="A317:B317"/>
    <mergeCell ref="A318:B318"/>
    <mergeCell ref="A319:B319"/>
    <mergeCell ref="A310:B310"/>
    <mergeCell ref="A311:B311"/>
    <mergeCell ref="A312:B312"/>
    <mergeCell ref="A313:B313"/>
    <mergeCell ref="A314:B314"/>
    <mergeCell ref="A305:B305"/>
    <mergeCell ref="A306:B306"/>
    <mergeCell ref="A307:B307"/>
    <mergeCell ref="A308:B308"/>
    <mergeCell ref="A309:B309"/>
    <mergeCell ref="A300:B300"/>
    <mergeCell ref="A301:B301"/>
    <mergeCell ref="A302:B302"/>
    <mergeCell ref="A303:B303"/>
    <mergeCell ref="A304:B304"/>
    <mergeCell ref="A295:B295"/>
    <mergeCell ref="A296:B296"/>
    <mergeCell ref="A297:B297"/>
    <mergeCell ref="A298:B298"/>
    <mergeCell ref="A299:B299"/>
    <mergeCell ref="A290:B290"/>
    <mergeCell ref="A291:B291"/>
    <mergeCell ref="A292:B292"/>
    <mergeCell ref="A293:B293"/>
    <mergeCell ref="A294:B294"/>
    <mergeCell ref="A285:B285"/>
    <mergeCell ref="A286:B286"/>
    <mergeCell ref="A287:B287"/>
    <mergeCell ref="A288:B288"/>
    <mergeCell ref="A289:B289"/>
    <mergeCell ref="A280:B280"/>
    <mergeCell ref="A281:B281"/>
    <mergeCell ref="A282:B282"/>
    <mergeCell ref="A283:B283"/>
    <mergeCell ref="A284:B284"/>
    <mergeCell ref="A275:B275"/>
    <mergeCell ref="A276:B276"/>
    <mergeCell ref="A277:B277"/>
    <mergeCell ref="A278:B278"/>
    <mergeCell ref="A279:B279"/>
    <mergeCell ref="A270:B270"/>
    <mergeCell ref="A271:B271"/>
    <mergeCell ref="A272:B272"/>
    <mergeCell ref="A273:B273"/>
    <mergeCell ref="A274:B274"/>
    <mergeCell ref="A265:B265"/>
    <mergeCell ref="A266:B266"/>
    <mergeCell ref="A267:B267"/>
    <mergeCell ref="A268:B268"/>
    <mergeCell ref="A269:B269"/>
    <mergeCell ref="A260:B260"/>
    <mergeCell ref="A261:B261"/>
    <mergeCell ref="A262:B262"/>
    <mergeCell ref="A263:B263"/>
    <mergeCell ref="A264:B264"/>
    <mergeCell ref="A255:B255"/>
    <mergeCell ref="A256:B256"/>
    <mergeCell ref="A257:B257"/>
    <mergeCell ref="A258:B258"/>
    <mergeCell ref="A259:B259"/>
    <mergeCell ref="A250:B250"/>
    <mergeCell ref="A251:B251"/>
    <mergeCell ref="A252:B252"/>
    <mergeCell ref="A253:B253"/>
    <mergeCell ref="A254:B254"/>
    <mergeCell ref="A245:B245"/>
    <mergeCell ref="A246:B246"/>
    <mergeCell ref="A247:B247"/>
    <mergeCell ref="A248:B248"/>
    <mergeCell ref="A249:B249"/>
    <mergeCell ref="A240:B240"/>
    <mergeCell ref="A241:B241"/>
    <mergeCell ref="A242:B242"/>
    <mergeCell ref="A243:B243"/>
    <mergeCell ref="A244:B244"/>
    <mergeCell ref="A235:B235"/>
    <mergeCell ref="A236:B236"/>
    <mergeCell ref="A237:B237"/>
    <mergeCell ref="A238:B238"/>
    <mergeCell ref="A239:B239"/>
    <mergeCell ref="A230:B230"/>
    <mergeCell ref="A231:B231"/>
    <mergeCell ref="A232:B232"/>
    <mergeCell ref="A233:B233"/>
    <mergeCell ref="A234:B234"/>
    <mergeCell ref="A225:B225"/>
    <mergeCell ref="A226:B226"/>
    <mergeCell ref="A227:B227"/>
    <mergeCell ref="A228:B228"/>
    <mergeCell ref="A229:B229"/>
    <mergeCell ref="A220:B220"/>
    <mergeCell ref="A221:B221"/>
    <mergeCell ref="A222:B222"/>
    <mergeCell ref="A223:B223"/>
    <mergeCell ref="A224:B224"/>
    <mergeCell ref="A215:B215"/>
    <mergeCell ref="A216:B216"/>
    <mergeCell ref="A217:B217"/>
    <mergeCell ref="A218:B218"/>
    <mergeCell ref="A219:B219"/>
    <mergeCell ref="A210:B210"/>
    <mergeCell ref="A211:B211"/>
    <mergeCell ref="A212:B212"/>
    <mergeCell ref="A213:B213"/>
    <mergeCell ref="A214:B214"/>
    <mergeCell ref="A205:B205"/>
    <mergeCell ref="A206:B206"/>
    <mergeCell ref="A207:B207"/>
    <mergeCell ref="A208:B208"/>
    <mergeCell ref="A209:B209"/>
    <mergeCell ref="A200:B200"/>
    <mergeCell ref="A201:B201"/>
    <mergeCell ref="A202:B202"/>
    <mergeCell ref="A203:B203"/>
    <mergeCell ref="A204:B204"/>
    <mergeCell ref="A195:B195"/>
    <mergeCell ref="A196:B196"/>
    <mergeCell ref="A197:B197"/>
    <mergeCell ref="A198:B198"/>
    <mergeCell ref="A199:B199"/>
    <mergeCell ref="A190:B190"/>
    <mergeCell ref="A191:B191"/>
    <mergeCell ref="A192:B192"/>
    <mergeCell ref="A193:B193"/>
    <mergeCell ref="A194:B194"/>
    <mergeCell ref="A185:B185"/>
    <mergeCell ref="A186:B186"/>
    <mergeCell ref="A187:B187"/>
    <mergeCell ref="A188:B188"/>
    <mergeCell ref="A189:B189"/>
    <mergeCell ref="A180:B180"/>
    <mergeCell ref="A181:B181"/>
    <mergeCell ref="A182:B182"/>
    <mergeCell ref="A183:B183"/>
    <mergeCell ref="A184:B184"/>
    <mergeCell ref="A175:B175"/>
    <mergeCell ref="A176:B176"/>
    <mergeCell ref="A177:B177"/>
    <mergeCell ref="A178:B178"/>
    <mergeCell ref="A179:B179"/>
    <mergeCell ref="A170:B170"/>
    <mergeCell ref="A171:B171"/>
    <mergeCell ref="A172:B172"/>
    <mergeCell ref="A173:B173"/>
    <mergeCell ref="A174:B174"/>
    <mergeCell ref="A165:B165"/>
    <mergeCell ref="A166:B166"/>
    <mergeCell ref="A167:B167"/>
    <mergeCell ref="A168:B168"/>
    <mergeCell ref="A169:B169"/>
    <mergeCell ref="A160:B160"/>
    <mergeCell ref="A161:B161"/>
    <mergeCell ref="A162:B162"/>
    <mergeCell ref="A163:B163"/>
    <mergeCell ref="A164:B164"/>
    <mergeCell ref="A155:B155"/>
    <mergeCell ref="A156:B156"/>
    <mergeCell ref="A157:B157"/>
    <mergeCell ref="A158:B158"/>
    <mergeCell ref="A159:B159"/>
    <mergeCell ref="A150:B150"/>
    <mergeCell ref="A151:B151"/>
    <mergeCell ref="A152:B152"/>
    <mergeCell ref="A153:B153"/>
    <mergeCell ref="A154:B154"/>
    <mergeCell ref="A145:B145"/>
    <mergeCell ref="A146:B146"/>
    <mergeCell ref="A147:B147"/>
    <mergeCell ref="A148:B148"/>
    <mergeCell ref="A149:B149"/>
    <mergeCell ref="A140:B140"/>
    <mergeCell ref="A141:B141"/>
    <mergeCell ref="A142:B142"/>
    <mergeCell ref="A143:B143"/>
    <mergeCell ref="A144:B144"/>
    <mergeCell ref="A135:B135"/>
    <mergeCell ref="A136:B136"/>
    <mergeCell ref="A137:B137"/>
    <mergeCell ref="A138:B138"/>
    <mergeCell ref="A139:B139"/>
    <mergeCell ref="A130:B130"/>
    <mergeCell ref="A131:B131"/>
    <mergeCell ref="A132:B132"/>
    <mergeCell ref="A133:B133"/>
    <mergeCell ref="A134:B134"/>
    <mergeCell ref="A125:B125"/>
    <mergeCell ref="A126:B126"/>
    <mergeCell ref="A127:B127"/>
    <mergeCell ref="A128:B128"/>
    <mergeCell ref="A129:B129"/>
    <mergeCell ref="A120:B120"/>
    <mergeCell ref="A121:B121"/>
    <mergeCell ref="A122:B122"/>
    <mergeCell ref="A123:B123"/>
    <mergeCell ref="A124:B124"/>
    <mergeCell ref="A115:B115"/>
    <mergeCell ref="A116:B116"/>
    <mergeCell ref="A117:B117"/>
    <mergeCell ref="A118:B118"/>
    <mergeCell ref="A119:B119"/>
    <mergeCell ref="A110:B110"/>
    <mergeCell ref="A111:B111"/>
    <mergeCell ref="A112:B112"/>
    <mergeCell ref="A113:B113"/>
    <mergeCell ref="A114:B114"/>
    <mergeCell ref="A105:B105"/>
    <mergeCell ref="A106:B106"/>
    <mergeCell ref="A107:B107"/>
    <mergeCell ref="A108:B108"/>
    <mergeCell ref="A109:B109"/>
    <mergeCell ref="A100:B100"/>
    <mergeCell ref="A101:B101"/>
    <mergeCell ref="A102:B102"/>
    <mergeCell ref="A103:B103"/>
    <mergeCell ref="A104:B104"/>
    <mergeCell ref="A95:B95"/>
    <mergeCell ref="A96:B96"/>
    <mergeCell ref="A97:B97"/>
    <mergeCell ref="A98:B98"/>
    <mergeCell ref="A99:B99"/>
    <mergeCell ref="A90:B90"/>
    <mergeCell ref="A91:B91"/>
    <mergeCell ref="A92:B92"/>
    <mergeCell ref="A93:B93"/>
    <mergeCell ref="A94:B94"/>
    <mergeCell ref="A85:B85"/>
    <mergeCell ref="A86:B86"/>
    <mergeCell ref="A87:B87"/>
    <mergeCell ref="A88:B88"/>
    <mergeCell ref="A89:B89"/>
    <mergeCell ref="A80:B80"/>
    <mergeCell ref="A81:B81"/>
    <mergeCell ref="A82:B82"/>
    <mergeCell ref="A83:B83"/>
    <mergeCell ref="A84:B84"/>
    <mergeCell ref="A75:B75"/>
    <mergeCell ref="A76:B76"/>
    <mergeCell ref="A77:B77"/>
    <mergeCell ref="A78:B78"/>
    <mergeCell ref="A79:B79"/>
    <mergeCell ref="A70:B70"/>
    <mergeCell ref="A71:B71"/>
    <mergeCell ref="A72:B72"/>
    <mergeCell ref="A73:B73"/>
    <mergeCell ref="A74:B74"/>
    <mergeCell ref="A65:B65"/>
    <mergeCell ref="A66:B66"/>
    <mergeCell ref="A67:B67"/>
    <mergeCell ref="A68:B68"/>
    <mergeCell ref="A69:B69"/>
    <mergeCell ref="A60:B60"/>
    <mergeCell ref="A61:B61"/>
    <mergeCell ref="A62:B62"/>
    <mergeCell ref="A63:B63"/>
    <mergeCell ref="A64:B64"/>
    <mergeCell ref="A55:B55"/>
    <mergeCell ref="A56:B56"/>
    <mergeCell ref="A57:B57"/>
    <mergeCell ref="A58:B58"/>
    <mergeCell ref="A59:B59"/>
    <mergeCell ref="A51:B51"/>
    <mergeCell ref="A52:B52"/>
    <mergeCell ref="A53:B53"/>
    <mergeCell ref="A54:B54"/>
    <mergeCell ref="A45:B45"/>
    <mergeCell ref="A46:B46"/>
    <mergeCell ref="A47:B47"/>
    <mergeCell ref="A48:B48"/>
    <mergeCell ref="A49:B49"/>
    <mergeCell ref="A16:B16"/>
    <mergeCell ref="A17:B17"/>
    <mergeCell ref="A18:B18"/>
    <mergeCell ref="A19:B19"/>
    <mergeCell ref="A30:B30"/>
    <mergeCell ref="A31:B31"/>
    <mergeCell ref="A32:B32"/>
    <mergeCell ref="A33:B33"/>
    <mergeCell ref="A34:B34"/>
    <mergeCell ref="A25:B25"/>
    <mergeCell ref="A26:B26"/>
    <mergeCell ref="A27:B27"/>
    <mergeCell ref="A28:B28"/>
    <mergeCell ref="A29:B29"/>
    <mergeCell ref="B1:G1"/>
    <mergeCell ref="A6:J6"/>
    <mergeCell ref="A8:J8"/>
    <mergeCell ref="A10:J10"/>
    <mergeCell ref="G11:I11"/>
    <mergeCell ref="B2:G2"/>
    <mergeCell ref="B3:G3"/>
    <mergeCell ref="B4:G4"/>
    <mergeCell ref="A15:B15"/>
    <mergeCell ref="M559:R559"/>
    <mergeCell ref="M560:R560"/>
    <mergeCell ref="M545:R545"/>
    <mergeCell ref="M546:R546"/>
    <mergeCell ref="M547:R547"/>
    <mergeCell ref="M550:R550"/>
    <mergeCell ref="M555:R555"/>
    <mergeCell ref="M558:R558"/>
    <mergeCell ref="A20:B20"/>
    <mergeCell ref="A21:B21"/>
    <mergeCell ref="A22:B22"/>
    <mergeCell ref="A23:B23"/>
    <mergeCell ref="A24:B24"/>
    <mergeCell ref="A40:B40"/>
    <mergeCell ref="A41:B41"/>
    <mergeCell ref="A42:B42"/>
    <mergeCell ref="A43:B43"/>
    <mergeCell ref="A44:B44"/>
    <mergeCell ref="A35:B35"/>
    <mergeCell ref="A36:B36"/>
    <mergeCell ref="A37:B37"/>
    <mergeCell ref="A38:B38"/>
    <mergeCell ref="A39:B39"/>
    <mergeCell ref="A50:B50"/>
  </mergeCells>
  <pageMargins left="0.70866141732283472" right="0.70866141732283472" top="0.74803149606299213" bottom="0.74803149606299213" header="0.31496062992125984" footer="0.31496062992125984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T96"/>
  <sheetViews>
    <sheetView tabSelected="1" view="pageBreakPreview" zoomScale="83" zoomScaleNormal="100" zoomScaleSheetLayoutView="83" workbookViewId="0">
      <selection activeCell="M13" sqref="M13"/>
    </sheetView>
  </sheetViews>
  <sheetFormatPr baseColWidth="10" defaultRowHeight="14.4" x14ac:dyDescent="0.3"/>
  <cols>
    <col min="2" max="2" width="13.6640625" customWidth="1"/>
    <col min="7" max="9" width="2.6640625" customWidth="1"/>
    <col min="10" max="10" width="14.21875" customWidth="1"/>
    <col min="13" max="13" width="12.88671875" customWidth="1"/>
    <col min="17" max="18" width="11.88671875" bestFit="1" customWidth="1"/>
  </cols>
  <sheetData>
    <row r="1" spans="1:11" x14ac:dyDescent="0.3">
      <c r="A1" s="24"/>
      <c r="B1" s="96" t="s">
        <v>166</v>
      </c>
      <c r="C1" s="96"/>
      <c r="D1" s="96"/>
      <c r="E1" s="96"/>
      <c r="F1" s="96"/>
      <c r="G1" s="96"/>
      <c r="H1" s="96"/>
      <c r="I1" s="96"/>
      <c r="J1" s="24"/>
      <c r="K1" s="24"/>
    </row>
    <row r="2" spans="1:11" x14ac:dyDescent="0.3">
      <c r="A2" s="24"/>
      <c r="B2" s="96" t="s">
        <v>167</v>
      </c>
      <c r="C2" s="96"/>
      <c r="D2" s="96"/>
      <c r="E2" s="96"/>
      <c r="F2" s="96"/>
      <c r="G2" s="96"/>
      <c r="H2" s="96"/>
      <c r="I2" s="96"/>
      <c r="J2" s="24"/>
      <c r="K2" s="24"/>
    </row>
    <row r="3" spans="1:11" x14ac:dyDescent="0.3">
      <c r="A3" s="24"/>
      <c r="B3" s="96" t="s">
        <v>168</v>
      </c>
      <c r="C3" s="96"/>
      <c r="D3" s="96"/>
      <c r="E3" s="96"/>
      <c r="F3" s="96"/>
      <c r="G3" s="96"/>
      <c r="H3" s="96"/>
      <c r="I3" s="96"/>
      <c r="J3" s="24"/>
      <c r="K3" s="24"/>
    </row>
    <row r="4" spans="1:11" x14ac:dyDescent="0.3">
      <c r="A4" s="24"/>
      <c r="B4" s="104" t="s">
        <v>195</v>
      </c>
      <c r="C4" s="104"/>
      <c r="D4" s="104"/>
      <c r="E4" s="104"/>
      <c r="F4" s="104"/>
      <c r="G4" s="104"/>
      <c r="H4" s="104"/>
      <c r="I4" s="104"/>
      <c r="J4" s="24"/>
      <c r="K4" s="24"/>
    </row>
    <row r="5" spans="1:11" x14ac:dyDescent="0.3">
      <c r="A5" s="24"/>
      <c r="B5" s="25"/>
      <c r="C5" s="25"/>
      <c r="D5" s="25"/>
      <c r="E5" s="25"/>
      <c r="F5" s="25"/>
      <c r="G5" s="25"/>
      <c r="H5" s="25"/>
      <c r="I5" s="25"/>
      <c r="J5" s="24"/>
      <c r="K5" s="24"/>
    </row>
    <row r="6" spans="1:11" ht="17.399999999999999" x14ac:dyDescent="0.3">
      <c r="A6" s="120" t="s">
        <v>170</v>
      </c>
      <c r="B6" s="121"/>
      <c r="C6" s="121"/>
      <c r="D6" s="121"/>
      <c r="E6" s="121"/>
      <c r="F6" s="121"/>
      <c r="G6" s="121"/>
      <c r="H6" s="121"/>
      <c r="I6" s="121"/>
      <c r="J6" s="121"/>
      <c r="K6" s="122"/>
    </row>
    <row r="7" spans="1:11" ht="17.399999999999999" x14ac:dyDescent="0.3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</row>
    <row r="8" spans="1:11" ht="17.399999999999999" x14ac:dyDescent="0.3">
      <c r="A8" s="123" t="s">
        <v>186</v>
      </c>
      <c r="B8" s="123"/>
      <c r="C8" s="123"/>
      <c r="D8" s="123"/>
      <c r="E8" s="123"/>
      <c r="F8" s="123"/>
      <c r="G8" s="123"/>
      <c r="H8" s="123"/>
      <c r="I8" s="123"/>
      <c r="J8" s="123"/>
      <c r="K8" s="123"/>
    </row>
    <row r="9" spans="1:11" ht="15" thickBot="1" x14ac:dyDescent="0.35">
      <c r="A9" s="27"/>
      <c r="B9" s="27"/>
      <c r="C9" s="27"/>
      <c r="D9" s="27"/>
      <c r="E9" s="27"/>
      <c r="F9" s="27"/>
      <c r="G9" s="27"/>
      <c r="H9" s="27"/>
      <c r="I9" s="27"/>
      <c r="J9" s="27"/>
      <c r="K9" s="27"/>
    </row>
    <row r="10" spans="1:11" ht="36" customHeight="1" x14ac:dyDescent="0.3">
      <c r="A10" s="112" t="s">
        <v>171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14"/>
    </row>
    <row r="11" spans="1:11" x14ac:dyDescent="0.3">
      <c r="A11" s="28" t="s">
        <v>172</v>
      </c>
      <c r="B11" s="29" t="s">
        <v>173</v>
      </c>
      <c r="C11" s="29"/>
      <c r="D11" s="30"/>
      <c r="E11" s="30"/>
      <c r="F11" s="30"/>
      <c r="G11" s="31"/>
      <c r="H11" s="32" t="s">
        <v>174</v>
      </c>
      <c r="I11" s="115"/>
      <c r="J11" s="115"/>
      <c r="K11" s="33"/>
    </row>
    <row r="12" spans="1:11" x14ac:dyDescent="0.3">
      <c r="A12" s="28" t="s">
        <v>63</v>
      </c>
      <c r="B12" s="29" t="s">
        <v>196</v>
      </c>
      <c r="C12" s="34"/>
      <c r="D12" s="34"/>
      <c r="E12" s="34"/>
      <c r="F12" s="34"/>
      <c r="G12" s="29"/>
      <c r="H12" s="35" t="s">
        <v>197</v>
      </c>
      <c r="I12" s="30"/>
      <c r="J12" s="36"/>
      <c r="K12" s="37"/>
    </row>
    <row r="13" spans="1:11" x14ac:dyDescent="0.3">
      <c r="A13" s="39"/>
      <c r="B13" s="29"/>
      <c r="C13" s="34"/>
      <c r="D13" s="34"/>
      <c r="E13" s="34"/>
      <c r="F13" s="34"/>
      <c r="G13" s="29"/>
      <c r="H13" s="35"/>
      <c r="I13" s="30"/>
      <c r="J13" s="36"/>
      <c r="K13" s="40"/>
    </row>
    <row r="14" spans="1:11" x14ac:dyDescent="0.3">
      <c r="A14" s="42" t="s">
        <v>185</v>
      </c>
      <c r="B14" s="116" t="s">
        <v>135</v>
      </c>
      <c r="C14" s="117"/>
      <c r="D14" s="117"/>
      <c r="E14" s="117"/>
      <c r="F14" s="117"/>
      <c r="G14" s="117"/>
      <c r="H14" s="117"/>
      <c r="I14" s="118"/>
      <c r="J14" s="43" t="s">
        <v>141</v>
      </c>
      <c r="K14" s="43" t="s">
        <v>142</v>
      </c>
    </row>
    <row r="15" spans="1:11" x14ac:dyDescent="0.3">
      <c r="A15" s="45">
        <v>3.04</v>
      </c>
      <c r="B15" s="119" t="s">
        <v>143</v>
      </c>
      <c r="C15" s="119"/>
      <c r="D15" s="119"/>
      <c r="E15" s="119"/>
      <c r="F15" s="119"/>
      <c r="G15" s="119"/>
      <c r="H15" s="119"/>
      <c r="I15" s="119"/>
      <c r="J15" s="56"/>
      <c r="K15" s="56"/>
    </row>
    <row r="16" spans="1:11" x14ac:dyDescent="0.3">
      <c r="A16" s="45" t="s">
        <v>198</v>
      </c>
      <c r="B16" s="111" t="s">
        <v>21</v>
      </c>
      <c r="C16" s="111"/>
      <c r="D16" s="111"/>
      <c r="E16" s="111"/>
      <c r="F16" s="111"/>
      <c r="G16" s="111"/>
      <c r="H16" s="111"/>
      <c r="I16" s="111"/>
      <c r="J16" s="56"/>
      <c r="K16" s="56"/>
    </row>
    <row r="17" spans="1:11" x14ac:dyDescent="0.3">
      <c r="A17" s="45" t="s">
        <v>199</v>
      </c>
      <c r="B17" s="109" t="s">
        <v>0</v>
      </c>
      <c r="C17" s="109"/>
      <c r="D17" s="109"/>
      <c r="E17" s="109"/>
      <c r="F17" s="109"/>
      <c r="G17" s="109"/>
      <c r="H17" s="109"/>
      <c r="I17" s="109"/>
      <c r="J17" s="56">
        <v>428.55599999999998</v>
      </c>
      <c r="K17" s="56" t="s">
        <v>22</v>
      </c>
    </row>
    <row r="18" spans="1:11" x14ac:dyDescent="0.3">
      <c r="A18" s="45" t="s">
        <v>200</v>
      </c>
      <c r="B18" s="109" t="s">
        <v>1</v>
      </c>
      <c r="C18" s="109"/>
      <c r="D18" s="109"/>
      <c r="E18" s="109"/>
      <c r="F18" s="109"/>
      <c r="G18" s="109"/>
      <c r="H18" s="109"/>
      <c r="I18" s="109"/>
      <c r="J18" s="56">
        <v>428.55599999999998</v>
      </c>
      <c r="K18" s="56" t="s">
        <v>22</v>
      </c>
    </row>
    <row r="19" spans="1:11" x14ac:dyDescent="0.3">
      <c r="A19" s="45"/>
      <c r="B19" s="109"/>
      <c r="C19" s="109"/>
      <c r="D19" s="109"/>
      <c r="E19" s="109"/>
      <c r="F19" s="109"/>
      <c r="G19" s="109"/>
      <c r="H19" s="109"/>
      <c r="I19" s="109"/>
      <c r="J19" s="56"/>
      <c r="K19" s="56"/>
    </row>
    <row r="20" spans="1:11" x14ac:dyDescent="0.3">
      <c r="A20" s="45" t="s">
        <v>201</v>
      </c>
      <c r="B20" s="111" t="s">
        <v>3</v>
      </c>
      <c r="C20" s="111"/>
      <c r="D20" s="111"/>
      <c r="E20" s="111"/>
      <c r="F20" s="111"/>
      <c r="G20" s="111"/>
      <c r="H20" s="111"/>
      <c r="I20" s="111"/>
      <c r="J20" s="56"/>
      <c r="K20" s="56"/>
    </row>
    <row r="21" spans="1:11" x14ac:dyDescent="0.3">
      <c r="A21" s="45" t="s">
        <v>202</v>
      </c>
      <c r="B21" s="109" t="s">
        <v>4</v>
      </c>
      <c r="C21" s="109"/>
      <c r="D21" s="109"/>
      <c r="E21" s="109"/>
      <c r="F21" s="109"/>
      <c r="G21" s="109"/>
      <c r="H21" s="109"/>
      <c r="I21" s="109"/>
      <c r="J21" s="56">
        <v>215.01000000000002</v>
      </c>
      <c r="K21" s="56" t="s">
        <v>25</v>
      </c>
    </row>
    <row r="22" spans="1:11" x14ac:dyDescent="0.3">
      <c r="A22" s="45" t="s">
        <v>203</v>
      </c>
      <c r="B22" s="109" t="s">
        <v>5</v>
      </c>
      <c r="C22" s="109"/>
      <c r="D22" s="109"/>
      <c r="E22" s="109"/>
      <c r="F22" s="109"/>
      <c r="G22" s="109"/>
      <c r="H22" s="109"/>
      <c r="I22" s="109"/>
      <c r="J22" s="56">
        <v>320.31899999999996</v>
      </c>
      <c r="K22" s="56" t="s">
        <v>25</v>
      </c>
    </row>
    <row r="23" spans="1:11" x14ac:dyDescent="0.3">
      <c r="A23" s="45" t="s">
        <v>204</v>
      </c>
      <c r="B23" s="109" t="s">
        <v>6</v>
      </c>
      <c r="C23" s="109"/>
      <c r="D23" s="109"/>
      <c r="E23" s="109"/>
      <c r="F23" s="109"/>
      <c r="G23" s="109"/>
      <c r="H23" s="109"/>
      <c r="I23" s="109"/>
      <c r="J23" s="56">
        <v>2212.9860000000003</v>
      </c>
      <c r="K23" s="56" t="s">
        <v>22</v>
      </c>
    </row>
    <row r="24" spans="1:11" x14ac:dyDescent="0.3">
      <c r="A24" s="45" t="s">
        <v>205</v>
      </c>
      <c r="B24" s="109" t="s">
        <v>7</v>
      </c>
      <c r="C24" s="109"/>
      <c r="D24" s="109"/>
      <c r="E24" s="109"/>
      <c r="F24" s="109"/>
      <c r="G24" s="109"/>
      <c r="H24" s="109"/>
      <c r="I24" s="109"/>
      <c r="J24" s="56">
        <v>39.04</v>
      </c>
      <c r="K24" s="56" t="s">
        <v>25</v>
      </c>
    </row>
    <row r="25" spans="1:11" x14ac:dyDescent="0.3">
      <c r="A25" s="45" t="s">
        <v>206</v>
      </c>
      <c r="B25" s="109" t="s">
        <v>8</v>
      </c>
      <c r="C25" s="109"/>
      <c r="D25" s="109"/>
      <c r="E25" s="109"/>
      <c r="F25" s="109"/>
      <c r="G25" s="109"/>
      <c r="H25" s="109"/>
      <c r="I25" s="109"/>
      <c r="J25" s="56">
        <v>1405.2278666666666</v>
      </c>
      <c r="K25" s="56" t="s">
        <v>27</v>
      </c>
    </row>
    <row r="26" spans="1:11" x14ac:dyDescent="0.3">
      <c r="A26" s="45" t="s">
        <v>207</v>
      </c>
      <c r="B26" s="109" t="s">
        <v>9</v>
      </c>
      <c r="C26" s="109"/>
      <c r="D26" s="109"/>
      <c r="E26" s="109"/>
      <c r="F26" s="109"/>
      <c r="G26" s="109"/>
      <c r="H26" s="109"/>
      <c r="I26" s="109"/>
      <c r="J26" s="56">
        <v>245.19</v>
      </c>
      <c r="K26" s="56" t="s">
        <v>26</v>
      </c>
    </row>
    <row r="27" spans="1:11" x14ac:dyDescent="0.3">
      <c r="A27" s="45" t="s">
        <v>208</v>
      </c>
      <c r="B27" s="109" t="s">
        <v>23</v>
      </c>
      <c r="C27" s="109"/>
      <c r="D27" s="109"/>
      <c r="E27" s="109"/>
      <c r="F27" s="109"/>
      <c r="G27" s="109"/>
      <c r="H27" s="109"/>
      <c r="I27" s="109"/>
      <c r="J27" s="56">
        <v>5</v>
      </c>
      <c r="K27" s="56" t="s">
        <v>27</v>
      </c>
    </row>
    <row r="28" spans="1:11" x14ac:dyDescent="0.3">
      <c r="A28" s="45" t="s">
        <v>209</v>
      </c>
      <c r="B28" s="109" t="s">
        <v>24</v>
      </c>
      <c r="C28" s="109"/>
      <c r="D28" s="109"/>
      <c r="E28" s="109"/>
      <c r="F28" s="109"/>
      <c r="G28" s="109"/>
      <c r="H28" s="109"/>
      <c r="I28" s="109"/>
      <c r="J28" s="56">
        <v>3</v>
      </c>
      <c r="K28" s="56" t="s">
        <v>27</v>
      </c>
    </row>
    <row r="29" spans="1:11" x14ac:dyDescent="0.3">
      <c r="A29" s="45" t="s">
        <v>210</v>
      </c>
      <c r="B29" s="109" t="s">
        <v>10</v>
      </c>
      <c r="C29" s="109"/>
      <c r="D29" s="109"/>
      <c r="E29" s="109"/>
      <c r="F29" s="109"/>
      <c r="G29" s="109"/>
      <c r="H29" s="109"/>
      <c r="I29" s="109"/>
      <c r="J29" s="56">
        <v>214.27799999999999</v>
      </c>
      <c r="K29" s="56" t="s">
        <v>25</v>
      </c>
    </row>
    <row r="30" spans="1:11" x14ac:dyDescent="0.3">
      <c r="A30" s="45" t="s">
        <v>211</v>
      </c>
      <c r="B30" s="109" t="s">
        <v>11</v>
      </c>
      <c r="C30" s="109"/>
      <c r="D30" s="109"/>
      <c r="E30" s="109"/>
      <c r="F30" s="109"/>
      <c r="G30" s="109"/>
      <c r="H30" s="109"/>
      <c r="I30" s="109"/>
      <c r="J30" s="56">
        <v>318.471</v>
      </c>
      <c r="K30" s="56" t="s">
        <v>25</v>
      </c>
    </row>
    <row r="31" spans="1:11" x14ac:dyDescent="0.3">
      <c r="A31" s="45" t="s">
        <v>212</v>
      </c>
      <c r="B31" s="109" t="s">
        <v>35</v>
      </c>
      <c r="C31" s="109"/>
      <c r="D31" s="109"/>
      <c r="E31" s="109"/>
      <c r="F31" s="109"/>
      <c r="G31" s="109"/>
      <c r="H31" s="109"/>
      <c r="I31" s="109"/>
      <c r="J31" s="56">
        <v>13.493400000000001</v>
      </c>
      <c r="K31" s="56" t="s">
        <v>25</v>
      </c>
    </row>
    <row r="32" spans="1:11" x14ac:dyDescent="0.3">
      <c r="A32" s="45" t="s">
        <v>213</v>
      </c>
      <c r="B32" s="109" t="s">
        <v>12</v>
      </c>
      <c r="C32" s="109"/>
      <c r="D32" s="109"/>
      <c r="E32" s="109"/>
      <c r="F32" s="109"/>
      <c r="G32" s="109"/>
      <c r="H32" s="109"/>
      <c r="I32" s="109"/>
      <c r="J32" s="56">
        <v>9.77</v>
      </c>
      <c r="K32" s="56" t="s">
        <v>25</v>
      </c>
    </row>
    <row r="33" spans="1:11" x14ac:dyDescent="0.3">
      <c r="A33" s="45" t="s">
        <v>214</v>
      </c>
      <c r="B33" s="109" t="s">
        <v>36</v>
      </c>
      <c r="C33" s="109"/>
      <c r="D33" s="109"/>
      <c r="E33" s="109"/>
      <c r="F33" s="109"/>
      <c r="G33" s="109"/>
      <c r="H33" s="109"/>
      <c r="I33" s="109"/>
      <c r="J33" s="56">
        <v>20.239999999999998</v>
      </c>
      <c r="K33" s="56" t="s">
        <v>25</v>
      </c>
    </row>
    <row r="34" spans="1:11" x14ac:dyDescent="0.3">
      <c r="A34" s="45"/>
      <c r="B34" s="109"/>
      <c r="C34" s="109"/>
      <c r="D34" s="109"/>
      <c r="E34" s="109"/>
      <c r="F34" s="109"/>
      <c r="G34" s="109"/>
      <c r="H34" s="109"/>
      <c r="I34" s="109"/>
      <c r="J34" s="56"/>
      <c r="K34" s="56"/>
    </row>
    <row r="35" spans="1:11" x14ac:dyDescent="0.3">
      <c r="A35" s="45" t="s">
        <v>215</v>
      </c>
      <c r="B35" s="111" t="s">
        <v>13</v>
      </c>
      <c r="C35" s="111"/>
      <c r="D35" s="111"/>
      <c r="E35" s="111"/>
      <c r="F35" s="111"/>
      <c r="G35" s="111"/>
      <c r="H35" s="111"/>
      <c r="I35" s="111"/>
      <c r="J35" s="56"/>
      <c r="K35" s="56"/>
    </row>
    <row r="36" spans="1:11" x14ac:dyDescent="0.3">
      <c r="A36" s="45" t="s">
        <v>216</v>
      </c>
      <c r="B36" s="109" t="s">
        <v>14</v>
      </c>
      <c r="C36" s="109"/>
      <c r="D36" s="109"/>
      <c r="E36" s="109"/>
      <c r="F36" s="109"/>
      <c r="G36" s="109"/>
      <c r="H36" s="109"/>
      <c r="I36" s="109"/>
      <c r="J36" s="56">
        <v>34.287475535250437</v>
      </c>
      <c r="K36" s="56" t="s">
        <v>22</v>
      </c>
    </row>
    <row r="37" spans="1:11" x14ac:dyDescent="0.3">
      <c r="A37" s="45" t="s">
        <v>217</v>
      </c>
      <c r="B37" s="109" t="s">
        <v>194</v>
      </c>
      <c r="C37" s="109"/>
      <c r="D37" s="109"/>
      <c r="E37" s="109"/>
      <c r="F37" s="109"/>
      <c r="G37" s="109"/>
      <c r="H37" s="109"/>
      <c r="I37" s="109"/>
      <c r="J37" s="56">
        <v>31.38</v>
      </c>
      <c r="K37" s="56" t="s">
        <v>25</v>
      </c>
    </row>
    <row r="38" spans="1:11" x14ac:dyDescent="0.3">
      <c r="A38" s="45" t="s">
        <v>218</v>
      </c>
      <c r="B38" s="109" t="s">
        <v>16</v>
      </c>
      <c r="C38" s="109"/>
      <c r="D38" s="109"/>
      <c r="E38" s="109"/>
      <c r="F38" s="109"/>
      <c r="G38" s="109"/>
      <c r="H38" s="109"/>
      <c r="I38" s="109"/>
      <c r="J38" s="56">
        <v>76.800000000000011</v>
      </c>
      <c r="K38" s="56" t="s">
        <v>22</v>
      </c>
    </row>
    <row r="39" spans="1:11" x14ac:dyDescent="0.3">
      <c r="A39" s="45" t="s">
        <v>219</v>
      </c>
      <c r="B39" s="109" t="s">
        <v>17</v>
      </c>
      <c r="C39" s="109"/>
      <c r="D39" s="109"/>
      <c r="E39" s="109"/>
      <c r="F39" s="109"/>
      <c r="G39" s="109"/>
      <c r="H39" s="109"/>
      <c r="I39" s="109"/>
      <c r="J39" s="56">
        <v>183.38</v>
      </c>
      <c r="K39" s="56" t="s">
        <v>22</v>
      </c>
    </row>
    <row r="40" spans="1:11" x14ac:dyDescent="0.3">
      <c r="A40" s="45"/>
      <c r="B40" s="109"/>
      <c r="C40" s="109"/>
      <c r="D40" s="109"/>
      <c r="E40" s="109"/>
      <c r="F40" s="109"/>
      <c r="G40" s="109"/>
      <c r="H40" s="109"/>
      <c r="I40" s="109"/>
      <c r="J40" s="56"/>
      <c r="K40" s="56"/>
    </row>
    <row r="41" spans="1:11" x14ac:dyDescent="0.3">
      <c r="A41" s="45" t="s">
        <v>220</v>
      </c>
      <c r="B41" s="111" t="s">
        <v>19</v>
      </c>
      <c r="C41" s="111"/>
      <c r="D41" s="111"/>
      <c r="E41" s="111"/>
      <c r="F41" s="111"/>
      <c r="G41" s="111"/>
      <c r="H41" s="111"/>
      <c r="I41" s="111"/>
      <c r="J41" s="56"/>
      <c r="K41" s="56"/>
    </row>
    <row r="42" spans="1:11" x14ac:dyDescent="0.3">
      <c r="A42" s="45" t="s">
        <v>221</v>
      </c>
      <c r="B42" s="109" t="s">
        <v>20</v>
      </c>
      <c r="C42" s="109"/>
      <c r="D42" s="109"/>
      <c r="E42" s="109"/>
      <c r="F42" s="109"/>
      <c r="G42" s="109"/>
      <c r="H42" s="109"/>
      <c r="I42" s="109"/>
      <c r="J42" s="56">
        <v>55</v>
      </c>
      <c r="K42" s="56" t="s">
        <v>27</v>
      </c>
    </row>
    <row r="43" spans="1:11" x14ac:dyDescent="0.3">
      <c r="A43" s="45"/>
      <c r="B43" s="109"/>
      <c r="C43" s="109"/>
      <c r="D43" s="109"/>
      <c r="E43" s="109"/>
      <c r="F43" s="109"/>
      <c r="G43" s="109"/>
      <c r="H43" s="109"/>
      <c r="I43" s="109"/>
      <c r="J43" s="56"/>
      <c r="K43" s="56"/>
    </row>
    <row r="44" spans="1:11" x14ac:dyDescent="0.3">
      <c r="A44" s="44"/>
      <c r="B44" s="47"/>
      <c r="C44" s="44"/>
      <c r="D44" s="44"/>
      <c r="E44" s="44"/>
      <c r="F44" s="44"/>
      <c r="G44" s="44"/>
      <c r="H44" s="44"/>
      <c r="I44" s="44"/>
      <c r="J44" s="44"/>
      <c r="K44" s="48"/>
    </row>
    <row r="61" spans="2:11" x14ac:dyDescent="0.3">
      <c r="B61" s="110"/>
      <c r="C61" s="110"/>
      <c r="D61" s="110"/>
      <c r="E61" s="110"/>
      <c r="F61" s="110"/>
      <c r="G61" s="110"/>
      <c r="H61" s="110"/>
      <c r="I61" s="110"/>
      <c r="J61" s="1"/>
    </row>
    <row r="62" spans="2:11" x14ac:dyDescent="0.3">
      <c r="B62" s="92"/>
      <c r="C62" s="92"/>
      <c r="D62" s="92"/>
      <c r="E62" s="92"/>
      <c r="F62" s="92"/>
      <c r="G62" s="92"/>
      <c r="H62" s="92"/>
      <c r="I62" s="92"/>
    </row>
    <row r="63" spans="2:11" x14ac:dyDescent="0.3">
      <c r="B63" s="93"/>
      <c r="C63" s="93"/>
      <c r="D63" s="93"/>
      <c r="E63" s="93"/>
      <c r="F63" s="93"/>
      <c r="G63" s="93"/>
      <c r="H63" s="93"/>
      <c r="I63" s="93"/>
      <c r="K63" s="8"/>
    </row>
    <row r="64" spans="2:11" x14ac:dyDescent="0.3">
      <c r="B64" s="93"/>
      <c r="C64" s="93"/>
      <c r="D64" s="93"/>
      <c r="E64" s="93"/>
      <c r="F64" s="93"/>
      <c r="G64" s="93"/>
      <c r="H64" s="93"/>
      <c r="I64" s="93"/>
      <c r="K64" s="8"/>
    </row>
    <row r="65" spans="2:20" x14ac:dyDescent="0.3">
      <c r="B65" s="93"/>
      <c r="C65" s="93"/>
      <c r="D65" s="93"/>
      <c r="E65" s="93"/>
      <c r="F65" s="93"/>
      <c r="G65" s="93"/>
      <c r="H65" s="93"/>
      <c r="I65" s="93"/>
      <c r="K65" s="8"/>
      <c r="Q65" s="13"/>
    </row>
    <row r="66" spans="2:20" x14ac:dyDescent="0.3">
      <c r="B66" s="93"/>
      <c r="C66" s="93"/>
      <c r="D66" s="93"/>
      <c r="E66" s="93"/>
      <c r="F66" s="93"/>
      <c r="G66" s="93"/>
      <c r="H66" s="93"/>
      <c r="I66" s="93"/>
    </row>
    <row r="67" spans="2:20" x14ac:dyDescent="0.3">
      <c r="B67" s="92"/>
      <c r="C67" s="92"/>
      <c r="D67" s="92"/>
      <c r="E67" s="92"/>
      <c r="F67" s="92"/>
      <c r="G67" s="92"/>
      <c r="H67" s="92"/>
      <c r="I67" s="92"/>
    </row>
    <row r="68" spans="2:20" x14ac:dyDescent="0.3">
      <c r="B68" s="93"/>
      <c r="C68" s="93"/>
      <c r="D68" s="93"/>
      <c r="E68" s="93"/>
      <c r="F68" s="93"/>
      <c r="G68" s="93"/>
      <c r="H68" s="93"/>
      <c r="I68" s="93"/>
      <c r="K68" s="8"/>
    </row>
    <row r="69" spans="2:20" x14ac:dyDescent="0.3">
      <c r="B69" s="93"/>
      <c r="C69" s="93"/>
      <c r="D69" s="93"/>
      <c r="E69" s="93"/>
      <c r="F69" s="93"/>
      <c r="G69" s="93"/>
      <c r="H69" s="93"/>
      <c r="I69" s="93"/>
      <c r="K69" s="8"/>
    </row>
    <row r="70" spans="2:20" x14ac:dyDescent="0.3">
      <c r="B70" s="93"/>
      <c r="C70" s="93"/>
      <c r="D70" s="93"/>
      <c r="E70" s="93"/>
      <c r="F70" s="93"/>
      <c r="G70" s="93"/>
      <c r="H70" s="93"/>
      <c r="I70" s="93"/>
    </row>
    <row r="71" spans="2:20" x14ac:dyDescent="0.3">
      <c r="B71" s="93"/>
      <c r="C71" s="93"/>
      <c r="D71" s="93"/>
      <c r="E71" s="93"/>
      <c r="F71" s="93"/>
      <c r="G71" s="93"/>
      <c r="H71" s="93"/>
      <c r="I71" s="93"/>
      <c r="K71" s="8"/>
      <c r="M71" s="2"/>
      <c r="O71" s="4"/>
      <c r="Q71" s="6"/>
      <c r="S71" s="4"/>
    </row>
    <row r="72" spans="2:20" x14ac:dyDescent="0.3">
      <c r="B72" s="93"/>
      <c r="C72" s="93"/>
      <c r="D72" s="93"/>
      <c r="E72" s="93"/>
      <c r="F72" s="93"/>
      <c r="G72" s="93"/>
      <c r="H72" s="93"/>
      <c r="I72" s="93"/>
      <c r="K72" s="10"/>
      <c r="M72" s="2"/>
    </row>
    <row r="73" spans="2:20" x14ac:dyDescent="0.3">
      <c r="B73" s="93"/>
      <c r="C73" s="93"/>
      <c r="D73" s="93"/>
      <c r="E73" s="93"/>
      <c r="F73" s="93"/>
      <c r="G73" s="93"/>
      <c r="H73" s="93"/>
      <c r="I73" s="93"/>
    </row>
    <row r="74" spans="2:20" x14ac:dyDescent="0.3">
      <c r="B74" s="93"/>
      <c r="C74" s="93"/>
      <c r="D74" s="93"/>
      <c r="E74" s="93"/>
      <c r="F74" s="93"/>
      <c r="G74" s="93"/>
      <c r="H74" s="93"/>
      <c r="I74" s="93"/>
    </row>
    <row r="75" spans="2:20" x14ac:dyDescent="0.3">
      <c r="B75" s="93"/>
      <c r="C75" s="93"/>
      <c r="D75" s="93"/>
      <c r="E75" s="93"/>
      <c r="F75" s="93"/>
      <c r="G75" s="93"/>
      <c r="H75" s="93"/>
      <c r="I75" s="93"/>
    </row>
    <row r="76" spans="2:20" x14ac:dyDescent="0.3">
      <c r="B76" s="93"/>
      <c r="C76" s="93"/>
      <c r="D76" s="93"/>
      <c r="E76" s="93"/>
      <c r="F76" s="93"/>
      <c r="G76" s="93"/>
      <c r="H76" s="93"/>
      <c r="I76" s="93"/>
      <c r="K76" s="8"/>
    </row>
    <row r="77" spans="2:20" x14ac:dyDescent="0.3">
      <c r="B77" s="93"/>
      <c r="C77" s="93"/>
      <c r="D77" s="93"/>
      <c r="E77" s="93"/>
      <c r="F77" s="93"/>
      <c r="G77" s="93"/>
      <c r="H77" s="93"/>
      <c r="I77" s="93"/>
      <c r="K77" s="8"/>
    </row>
    <row r="78" spans="2:20" x14ac:dyDescent="0.3">
      <c r="B78" s="93"/>
      <c r="C78" s="93"/>
      <c r="D78" s="93"/>
      <c r="E78" s="93"/>
      <c r="F78" s="93"/>
      <c r="G78" s="93"/>
      <c r="H78" s="93"/>
      <c r="I78" s="93"/>
      <c r="K78" s="8"/>
    </row>
    <row r="79" spans="2:20" x14ac:dyDescent="0.3">
      <c r="B79" s="93"/>
      <c r="C79" s="93"/>
      <c r="D79" s="93"/>
      <c r="E79" s="93"/>
      <c r="F79" s="93"/>
      <c r="G79" s="93"/>
      <c r="H79" s="93"/>
      <c r="I79" s="93"/>
      <c r="K79" s="8"/>
      <c r="P79" s="4"/>
      <c r="T79" s="4"/>
    </row>
    <row r="80" spans="2:20" x14ac:dyDescent="0.3">
      <c r="B80" s="93"/>
      <c r="C80" s="93"/>
      <c r="D80" s="93"/>
      <c r="E80" s="93"/>
      <c r="F80" s="93"/>
      <c r="G80" s="93"/>
      <c r="H80" s="93"/>
      <c r="I80" s="93"/>
      <c r="K80" s="8"/>
    </row>
    <row r="81" spans="2:18" x14ac:dyDescent="0.3">
      <c r="B81" s="18"/>
      <c r="C81" s="18"/>
      <c r="D81" s="18"/>
      <c r="E81" s="18"/>
      <c r="F81" s="18"/>
      <c r="G81" s="18"/>
      <c r="H81" s="18"/>
      <c r="I81" s="18"/>
      <c r="K81" s="8"/>
    </row>
    <row r="82" spans="2:18" x14ac:dyDescent="0.3">
      <c r="B82" s="92"/>
      <c r="C82" s="92"/>
      <c r="D82" s="92"/>
      <c r="E82" s="92"/>
      <c r="F82" s="92"/>
      <c r="G82" s="92"/>
      <c r="H82" s="92"/>
      <c r="I82" s="92"/>
    </row>
    <row r="83" spans="2:18" x14ac:dyDescent="0.3">
      <c r="B83" s="93"/>
      <c r="C83" s="93"/>
      <c r="D83" s="93"/>
      <c r="E83" s="93"/>
      <c r="F83" s="93"/>
      <c r="G83" s="93"/>
      <c r="H83" s="93"/>
      <c r="I83" s="93"/>
      <c r="K83" s="8"/>
      <c r="R83" s="4"/>
    </row>
    <row r="84" spans="2:18" x14ac:dyDescent="0.3">
      <c r="B84" s="93"/>
      <c r="C84" s="93"/>
      <c r="D84" s="93"/>
      <c r="E84" s="93"/>
      <c r="F84" s="93"/>
      <c r="G84" s="93"/>
      <c r="H84" s="93"/>
      <c r="I84" s="93"/>
    </row>
    <row r="85" spans="2:18" x14ac:dyDescent="0.3">
      <c r="B85" s="93"/>
      <c r="C85" s="93"/>
      <c r="D85" s="93"/>
      <c r="E85" s="93"/>
      <c r="F85" s="93"/>
      <c r="G85" s="93"/>
      <c r="H85" s="93"/>
      <c r="I85" s="93"/>
    </row>
    <row r="86" spans="2:18" x14ac:dyDescent="0.3">
      <c r="B86" s="93"/>
      <c r="C86" s="93"/>
      <c r="D86" s="93"/>
      <c r="E86" s="93"/>
      <c r="F86" s="93"/>
      <c r="G86" s="93"/>
      <c r="H86" s="93"/>
      <c r="I86" s="93"/>
    </row>
    <row r="87" spans="2:18" x14ac:dyDescent="0.3">
      <c r="B87" s="93"/>
      <c r="C87" s="93"/>
      <c r="D87" s="93"/>
      <c r="E87" s="93"/>
      <c r="F87" s="93"/>
      <c r="G87" s="93"/>
      <c r="H87" s="93"/>
      <c r="I87" s="93"/>
    </row>
    <row r="88" spans="2:18" x14ac:dyDescent="0.3">
      <c r="B88" s="93"/>
      <c r="C88" s="93"/>
      <c r="D88" s="93"/>
      <c r="E88" s="93"/>
      <c r="F88" s="93"/>
      <c r="G88" s="93"/>
      <c r="H88" s="93"/>
      <c r="I88" s="93"/>
    </row>
    <row r="89" spans="2:18" x14ac:dyDescent="0.3">
      <c r="B89" s="92"/>
      <c r="C89" s="92"/>
      <c r="D89" s="92"/>
      <c r="E89" s="92"/>
      <c r="F89" s="92"/>
      <c r="G89" s="92"/>
      <c r="H89" s="92"/>
      <c r="I89" s="92"/>
    </row>
    <row r="90" spans="2:18" x14ac:dyDescent="0.3">
      <c r="B90" s="93"/>
      <c r="C90" s="93"/>
      <c r="D90" s="93"/>
      <c r="E90" s="93"/>
      <c r="F90" s="93"/>
      <c r="G90" s="93"/>
      <c r="H90" s="93"/>
      <c r="I90" s="93"/>
      <c r="M90" s="5"/>
      <c r="N90" s="3"/>
    </row>
    <row r="91" spans="2:18" x14ac:dyDescent="0.3">
      <c r="N91" s="3"/>
    </row>
    <row r="92" spans="2:18" x14ac:dyDescent="0.3">
      <c r="N92" s="3"/>
    </row>
    <row r="93" spans="2:18" x14ac:dyDescent="0.3">
      <c r="N93" s="3"/>
    </row>
    <row r="94" spans="2:18" x14ac:dyDescent="0.3">
      <c r="N94" s="3"/>
    </row>
    <row r="95" spans="2:18" x14ac:dyDescent="0.3">
      <c r="N95" s="3"/>
    </row>
    <row r="96" spans="2:18" x14ac:dyDescent="0.3">
      <c r="N96" s="3"/>
    </row>
  </sheetData>
  <mergeCells count="67">
    <mergeCell ref="B85:I85"/>
    <mergeCell ref="B69:I69"/>
    <mergeCell ref="B34:I34"/>
    <mergeCell ref="B21:I21"/>
    <mergeCell ref="B28:I28"/>
    <mergeCell ref="B32:I32"/>
    <mergeCell ref="B43:I43"/>
    <mergeCell ref="B39:I39"/>
    <mergeCell ref="B40:I40"/>
    <mergeCell ref="B41:I41"/>
    <mergeCell ref="B42:I42"/>
    <mergeCell ref="B33:I33"/>
    <mergeCell ref="B35:I35"/>
    <mergeCell ref="B36:I36"/>
    <mergeCell ref="B37:I37"/>
    <mergeCell ref="B38:I38"/>
    <mergeCell ref="B26:I26"/>
    <mergeCell ref="B27:I27"/>
    <mergeCell ref="B29:I29"/>
    <mergeCell ref="B30:I30"/>
    <mergeCell ref="B31:I31"/>
    <mergeCell ref="B1:I1"/>
    <mergeCell ref="B2:I2"/>
    <mergeCell ref="B3:I3"/>
    <mergeCell ref="A6:K6"/>
    <mergeCell ref="A8:K8"/>
    <mergeCell ref="B19:I19"/>
    <mergeCell ref="B20:I20"/>
    <mergeCell ref="B22:I22"/>
    <mergeCell ref="A10:K10"/>
    <mergeCell ref="I11:J11"/>
    <mergeCell ref="B14:I14"/>
    <mergeCell ref="B15:I15"/>
    <mergeCell ref="B17:I17"/>
    <mergeCell ref="B16:I16"/>
    <mergeCell ref="B23:I23"/>
    <mergeCell ref="B24:I24"/>
    <mergeCell ref="B25:I25"/>
    <mergeCell ref="B4:I4"/>
    <mergeCell ref="B87:I87"/>
    <mergeCell ref="B61:I61"/>
    <mergeCell ref="B71:I71"/>
    <mergeCell ref="B72:I72"/>
    <mergeCell ref="B73:I73"/>
    <mergeCell ref="B76:I76"/>
    <mergeCell ref="B77:I77"/>
    <mergeCell ref="B63:I63"/>
    <mergeCell ref="B64:I64"/>
    <mergeCell ref="B65:I65"/>
    <mergeCell ref="B67:I67"/>
    <mergeCell ref="B18:I18"/>
    <mergeCell ref="B89:I89"/>
    <mergeCell ref="B90:I90"/>
    <mergeCell ref="B88:I88"/>
    <mergeCell ref="B62:I62"/>
    <mergeCell ref="B83:I83"/>
    <mergeCell ref="B84:I84"/>
    <mergeCell ref="B86:I86"/>
    <mergeCell ref="B68:I68"/>
    <mergeCell ref="B66:I66"/>
    <mergeCell ref="B78:I78"/>
    <mergeCell ref="B80:I80"/>
    <mergeCell ref="B75:I75"/>
    <mergeCell ref="B74:I74"/>
    <mergeCell ref="B79:I79"/>
    <mergeCell ref="B82:I82"/>
    <mergeCell ref="B70:I70"/>
  </mergeCells>
  <phoneticPr fontId="19" type="noConversion"/>
  <pageMargins left="0.70866141732283472" right="0.70866141732283472" top="0.74803149606299213" bottom="0.74803149606299213" header="0.31496062992125984" footer="0.31496062992125984"/>
  <pageSetup scale="85" fitToHeight="0" orientation="portrait" blackAndWhite="1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Hoja2</vt:lpstr>
      <vt:lpstr>Metrado PN</vt:lpstr>
      <vt:lpstr>Resumen PN</vt:lpstr>
      <vt:lpstr>'Metrado PN'!Área_de_impresión</vt:lpstr>
      <vt:lpstr>'Resumen PN'!Área_de_impresión</vt:lpstr>
      <vt:lpstr>'Metrado PN'!Títulos_a_imprimir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Ana P. T. G.</cp:lastModifiedBy>
  <cp:lastPrinted>2022-04-29T21:20:06Z</cp:lastPrinted>
  <dcterms:created xsi:type="dcterms:W3CDTF">2021-12-22T17:38:54Z</dcterms:created>
  <dcterms:modified xsi:type="dcterms:W3CDTF">2022-04-29T21:22:33Z</dcterms:modified>
</cp:coreProperties>
</file>