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.3  PROYECTOS ANNY\1 AÑO 2021\05 OBRA SANTA ROSA\INFORMES MENSUALES\VAL 31 ENERO_2022 PY SANTA ROSA\"/>
    </mc:Choice>
  </mc:AlternateContent>
  <bookViews>
    <workbookView xWindow="0" yWindow="0" windowWidth="23040" windowHeight="8808" activeTab="2"/>
  </bookViews>
  <sheets>
    <sheet name="MANIFIESTO DE GASTO ENERO-2022" sheetId="4" r:id="rId1"/>
    <sheet name="F5 ENERO-2022" sheetId="5" r:id="rId2"/>
    <sheet name="F6 ENERO-2022" sheetId="6" r:id="rId3"/>
    <sheet name="formato 12" sheetId="8" r:id="rId4"/>
  </sheets>
  <externalReferences>
    <externalReference r:id="rId5"/>
  </externalReferences>
  <definedNames>
    <definedName name="_xlnm.Print_Area" localSheetId="1">'F5 ENERO-2022'!$A$1:$W$25</definedName>
    <definedName name="_xlnm.Print_Area" localSheetId="2">'F6 ENERO-2022'!$A$1:$AB$61</definedName>
    <definedName name="_xlnm.Print_Area" localSheetId="0">'MANIFIESTO DE GASTO ENERO-2022'!$A$1:$L$89</definedName>
    <definedName name="COSTO_DIRECTO_TOTAL" localSheetId="2">#REF!</definedName>
    <definedName name="COSTO_DIRECTO_TOTAL" localSheetId="0">#REF!</definedName>
    <definedName name="COSTO_DIRECTO_TOTAL">#REF!</definedName>
    <definedName name="DDD" localSheetId="2">#REF!</definedName>
    <definedName name="DDD" localSheetId="0">#REF!</definedName>
    <definedName name="DDD">#REF!</definedName>
    <definedName name="GASTOGENERAL" localSheetId="2">#REF!</definedName>
    <definedName name="GASTOGENERAL" localSheetId="0">#REF!</definedName>
    <definedName name="GASTOGENERAL">#REF!</definedName>
    <definedName name="HERRAMIENTAS" localSheetId="2">#REF!</definedName>
    <definedName name="HERRAMIENTAS" localSheetId="0">#REF!</definedName>
    <definedName name="HERRAMIENTAS">#REF!</definedName>
    <definedName name="HOLA" localSheetId="2">#REF!</definedName>
    <definedName name="HOLA" localSheetId="0">#REF!</definedName>
    <definedName name="HOLA">#REF!</definedName>
    <definedName name="INSPECCION" localSheetId="2">#REF!</definedName>
    <definedName name="INSPECCION" localSheetId="0">#REF!</definedName>
    <definedName name="INSPECCION">#REF!</definedName>
    <definedName name="L" localSheetId="2">#REF!</definedName>
    <definedName name="L">#REF!</definedName>
    <definedName name="MANOCALIFICADA" localSheetId="2">#REF!</definedName>
    <definedName name="MANOCALIFICADA" localSheetId="0">#REF!</definedName>
    <definedName name="MANOCALIFICADA">#REF!</definedName>
    <definedName name="MANONOCALIFIC" localSheetId="2">#REF!</definedName>
    <definedName name="MANONOCALIFIC" localSheetId="0">#REF!</definedName>
    <definedName name="MANONOCALIFIC">#REF!</definedName>
    <definedName name="MATERIALES" localSheetId="2">#REF!</definedName>
    <definedName name="MATERIALES" localSheetId="0">#REF!</definedName>
    <definedName name="MATERIALES">#REF!</definedName>
    <definedName name="MEL" localSheetId="2">#REF!</definedName>
    <definedName name="MEL">#REF!</definedName>
    <definedName name="PREINVERSION" localSheetId="2">'[1]71-C.CARRET.ANTASCO.PARIABAMBA'!#REF!</definedName>
    <definedName name="PREINVERSION" localSheetId="0">'[1]71-C.CARRET.ANTASCO.PARIABAMBA'!#REF!</definedName>
    <definedName name="PREINVERSION">'[1]71-C.CARRET.ANTASCO.PARIABAMBA'!#REF!</definedName>
    <definedName name="_xlnm.Print_Titles" localSheetId="0">'MANIFIESTO DE GASTO ENERO-2022'!$2:$13</definedName>
    <definedName name="TRANSPORTE" localSheetId="2">#REF!</definedName>
    <definedName name="TRANSPORTE" localSheetId="0">#REF!</definedName>
    <definedName name="TRANSPORTE">#REF!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2" i="6" l="1"/>
  <c r="C63" i="6"/>
  <c r="I8" i="6" l="1"/>
  <c r="C64" i="6" l="1"/>
  <c r="C61" i="6" l="1"/>
  <c r="C44" i="6"/>
  <c r="D44" i="6"/>
  <c r="W20" i="5"/>
  <c r="W21" i="5"/>
  <c r="W22" i="5"/>
  <c r="W19" i="5"/>
  <c r="W18" i="5"/>
  <c r="W17" i="5"/>
  <c r="V22" i="5"/>
  <c r="V21" i="5"/>
  <c r="V20" i="5"/>
  <c r="V19" i="5"/>
  <c r="U18" i="5"/>
  <c r="U17" i="5"/>
  <c r="R21" i="5"/>
  <c r="I20" i="5"/>
  <c r="I19" i="5"/>
  <c r="I17" i="5"/>
  <c r="K18" i="5"/>
  <c r="F18" i="5"/>
  <c r="F19" i="5"/>
  <c r="F20" i="5"/>
  <c r="F21" i="5"/>
  <c r="F22" i="5"/>
  <c r="F17" i="5"/>
  <c r="J19" i="4"/>
  <c r="J39" i="4"/>
  <c r="K80" i="4"/>
  <c r="K81" i="4"/>
  <c r="H16" i="6"/>
  <c r="H15" i="6"/>
  <c r="AH37" i="8"/>
  <c r="AD37" i="8"/>
  <c r="W37" i="8"/>
  <c r="P37" i="8"/>
  <c r="I37" i="8"/>
  <c r="C37" i="8"/>
  <c r="W19" i="6" l="1"/>
  <c r="W20" i="6"/>
  <c r="G61" i="6"/>
  <c r="G56" i="6"/>
  <c r="G50" i="6"/>
  <c r="G37" i="6"/>
  <c r="G27" i="6"/>
  <c r="G14" i="6"/>
  <c r="F14" i="6"/>
  <c r="U46" i="6"/>
  <c r="W46" i="6" s="1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F50" i="6"/>
  <c r="U20" i="6"/>
  <c r="U19" i="6"/>
  <c r="U15" i="6"/>
  <c r="W15" i="6" s="1"/>
  <c r="U44" i="6" l="1"/>
  <c r="W44" i="6" s="1"/>
  <c r="K54" i="4"/>
  <c r="K53" i="4" s="1"/>
  <c r="K56" i="4" l="1"/>
  <c r="K55" i="4" s="1"/>
  <c r="V24" i="5" l="1"/>
  <c r="V31" i="5" s="1"/>
  <c r="U24" i="5"/>
  <c r="U31" i="5" s="1"/>
  <c r="K78" i="4"/>
  <c r="K79" i="4"/>
  <c r="K44" i="4" l="1"/>
  <c r="K43" i="4"/>
  <c r="K48" i="4"/>
  <c r="K24" i="4"/>
  <c r="K23" i="4"/>
  <c r="K42" i="4" l="1"/>
  <c r="K22" i="4"/>
  <c r="K27" i="4"/>
  <c r="C15" i="6" l="1"/>
  <c r="K19" i="4"/>
  <c r="K18" i="4" s="1"/>
  <c r="K17" i="4" s="1"/>
  <c r="K49" i="4" l="1"/>
  <c r="K47" i="4" l="1"/>
  <c r="K38" i="4"/>
  <c r="K39" i="4"/>
  <c r="K37" i="4" l="1"/>
  <c r="K34" i="4" s="1"/>
  <c r="Y15" i="6" l="1"/>
  <c r="W24" i="5"/>
  <c r="U23" i="6" l="1"/>
  <c r="W23" i="6" s="1"/>
  <c r="U22" i="6"/>
  <c r="W22" i="6" s="1"/>
  <c r="U18" i="6"/>
  <c r="W18" i="6" s="1"/>
  <c r="U17" i="6"/>
  <c r="W17" i="6" s="1"/>
  <c r="K77" i="4"/>
  <c r="K76" i="4" s="1"/>
  <c r="C38" i="8" l="1"/>
  <c r="U25" i="6"/>
  <c r="W25" i="6" s="1"/>
  <c r="AB18" i="6"/>
  <c r="AB19" i="6"/>
  <c r="AB20" i="6"/>
  <c r="AB21" i="6"/>
  <c r="AB22" i="6"/>
  <c r="AB23" i="6"/>
  <c r="AB24" i="6"/>
  <c r="Y23" i="6"/>
  <c r="Z23" i="6" s="1"/>
  <c r="U21" i="6"/>
  <c r="W21" i="6" s="1"/>
  <c r="AA22" i="6"/>
  <c r="AA23" i="6"/>
  <c r="AA19" i="6"/>
  <c r="L24" i="5"/>
  <c r="Y20" i="6" l="1"/>
  <c r="Z20" i="6" s="1"/>
  <c r="Y21" i="6"/>
  <c r="Z21" i="6" s="1"/>
  <c r="Y22" i="6"/>
  <c r="Z22" i="6" s="1"/>
  <c r="AI30" i="8"/>
  <c r="AB26" i="6" l="1"/>
  <c r="AB31" i="6"/>
  <c r="AB32" i="6"/>
  <c r="AB33" i="6"/>
  <c r="AB34" i="6"/>
  <c r="AB35" i="6"/>
  <c r="AB36" i="6"/>
  <c r="AB41" i="6"/>
  <c r="AB42" i="6"/>
  <c r="AB43" i="6"/>
  <c r="AB45" i="6"/>
  <c r="AB47" i="6"/>
  <c r="AB48" i="6"/>
  <c r="AB54" i="6"/>
  <c r="AB55" i="6"/>
  <c r="AB25" i="6"/>
  <c r="Z34" i="6"/>
  <c r="Z41" i="6"/>
  <c r="Z42" i="6"/>
  <c r="Z43" i="6"/>
  <c r="Z45" i="6"/>
  <c r="Z47" i="6"/>
  <c r="Z48" i="6"/>
  <c r="Z49" i="6"/>
  <c r="Z50" i="6"/>
  <c r="Z52" i="6"/>
  <c r="Z53" i="6"/>
  <c r="Z54" i="6"/>
  <c r="Z55" i="6"/>
  <c r="Z57" i="6"/>
  <c r="Z59" i="6"/>
  <c r="V25" i="6" l="1"/>
  <c r="AJ30" i="8" l="1"/>
  <c r="U28" i="6"/>
  <c r="W28" i="6" s="1"/>
  <c r="H37" i="6" l="1"/>
  <c r="H27" i="6"/>
  <c r="H14" i="6"/>
  <c r="H61" i="6" l="1"/>
  <c r="H26" i="6"/>
  <c r="AI34" i="8" l="1"/>
  <c r="AI13" i="8"/>
  <c r="AI19" i="8" l="1"/>
  <c r="AJ19" i="8" s="1"/>
  <c r="AI18" i="8"/>
  <c r="AJ18" i="8" s="1"/>
  <c r="U16" i="6"/>
  <c r="W16" i="6" s="1"/>
  <c r="J50" i="6" l="1"/>
  <c r="J37" i="6"/>
  <c r="J27" i="6"/>
  <c r="J14" i="6"/>
  <c r="J26" i="6" l="1"/>
  <c r="J61" i="6"/>
  <c r="C14" i="6"/>
  <c r="C50" i="6"/>
  <c r="AI14" i="8" l="1"/>
  <c r="AI15" i="8"/>
  <c r="AJ15" i="8" s="1"/>
  <c r="AI16" i="8"/>
  <c r="AJ16" i="8" s="1"/>
  <c r="AI17" i="8"/>
  <c r="AJ17" i="8" s="1"/>
  <c r="T24" i="5"/>
  <c r="S24" i="5"/>
  <c r="R24" i="5"/>
  <c r="Q24" i="5"/>
  <c r="P24" i="5"/>
  <c r="O24" i="5"/>
  <c r="N24" i="5"/>
  <c r="M24" i="5"/>
  <c r="K24" i="5"/>
  <c r="J24" i="5"/>
  <c r="I24" i="5"/>
  <c r="K71" i="4"/>
  <c r="K70" i="4" s="1"/>
  <c r="K67" i="4"/>
  <c r="K58" i="4"/>
  <c r="K50" i="4" l="1"/>
  <c r="V16" i="6"/>
  <c r="K64" i="4"/>
  <c r="K61" i="4" s="1"/>
  <c r="F27" i="6"/>
  <c r="K88" i="4" l="1"/>
  <c r="K33" i="4"/>
  <c r="C37" i="6"/>
  <c r="C27" i="6"/>
  <c r="O14" i="6" l="1"/>
  <c r="K14" i="6"/>
  <c r="P27" i="6" l="1"/>
  <c r="S27" i="6"/>
  <c r="R27" i="6"/>
  <c r="O27" i="6"/>
  <c r="Q27" i="6"/>
  <c r="Q14" i="6"/>
  <c r="U56" i="6" l="1"/>
  <c r="W56" i="6" s="1"/>
  <c r="U53" i="6"/>
  <c r="W53" i="6" s="1"/>
  <c r="U52" i="6"/>
  <c r="W52" i="6" s="1"/>
  <c r="U51" i="6"/>
  <c r="W51" i="6" s="1"/>
  <c r="U40" i="6"/>
  <c r="W40" i="6" s="1"/>
  <c r="U39" i="6"/>
  <c r="W39" i="6" s="1"/>
  <c r="U38" i="6"/>
  <c r="U34" i="6"/>
  <c r="W34" i="6" s="1"/>
  <c r="U32" i="6"/>
  <c r="W32" i="6" s="1"/>
  <c r="U30" i="6"/>
  <c r="W30" i="6" s="1"/>
  <c r="U29" i="6"/>
  <c r="W29" i="6" s="1"/>
  <c r="U24" i="6"/>
  <c r="W24" i="6" s="1"/>
  <c r="X17" i="6"/>
  <c r="Y38" i="6" l="1"/>
  <c r="Z38" i="6" s="1"/>
  <c r="W38" i="6"/>
  <c r="V17" i="6"/>
  <c r="Y17" i="6"/>
  <c r="Z17" i="6" s="1"/>
  <c r="AA15" i="6"/>
  <c r="AB15" i="6" s="1"/>
  <c r="V15" i="6"/>
  <c r="Y25" i="6"/>
  <c r="Z25" i="6" s="1"/>
  <c r="Y39" i="6"/>
  <c r="Z39" i="6" s="1"/>
  <c r="Y28" i="6"/>
  <c r="Z28" i="6" s="1"/>
  <c r="Y52" i="6"/>
  <c r="Y24" i="6"/>
  <c r="Z24" i="6" s="1"/>
  <c r="Y40" i="6"/>
  <c r="Z40" i="6" s="1"/>
  <c r="Y51" i="6"/>
  <c r="Z51" i="6" s="1"/>
  <c r="Y29" i="6"/>
  <c r="Z29" i="6" s="1"/>
  <c r="Y30" i="6"/>
  <c r="Z30" i="6" s="1"/>
  <c r="Y53" i="6"/>
  <c r="Z15" i="6"/>
  <c r="Y32" i="6"/>
  <c r="Z32" i="6" s="1"/>
  <c r="Y56" i="6"/>
  <c r="Z56" i="6" s="1"/>
  <c r="Y16" i="6"/>
  <c r="Z16" i="6" s="1"/>
  <c r="Y34" i="6"/>
  <c r="T50" i="6" l="1"/>
  <c r="S50" i="6" l="1"/>
  <c r="AA52" i="6" l="1"/>
  <c r="AB52" i="6" s="1"/>
  <c r="AA53" i="6"/>
  <c r="AB53" i="6" s="1"/>
  <c r="AA51" i="6"/>
  <c r="AB51" i="6" s="1"/>
  <c r="R50" i="6"/>
  <c r="Q50" i="6"/>
  <c r="F37" i="6" l="1"/>
  <c r="F61" i="6" s="1"/>
  <c r="I50" i="6" l="1"/>
  <c r="K50" i="6"/>
  <c r="L50" i="6"/>
  <c r="M50" i="6"/>
  <c r="N50" i="6"/>
  <c r="O50" i="6"/>
  <c r="P50" i="6"/>
  <c r="U50" i="6" l="1"/>
  <c r="V50" i="6" l="1"/>
  <c r="W50" i="6"/>
  <c r="Y50" i="6"/>
  <c r="Q37" i="6"/>
  <c r="Q26" i="6" l="1"/>
  <c r="Q61" i="6"/>
  <c r="Y18" i="6" l="1"/>
  <c r="Z18" i="6" s="1"/>
  <c r="Y19" i="6"/>
  <c r="Z19" i="6" s="1"/>
  <c r="V40" i="6"/>
  <c r="V38" i="6"/>
  <c r="V30" i="6"/>
  <c r="V29" i="6"/>
  <c r="V28" i="6"/>
  <c r="U54" i="6"/>
  <c r="W54" i="6" s="1"/>
  <c r="U55" i="6"/>
  <c r="W55" i="6" s="1"/>
  <c r="P37" i="6"/>
  <c r="K37" i="6"/>
  <c r="L37" i="6"/>
  <c r="M37" i="6"/>
  <c r="N37" i="6"/>
  <c r="O37" i="6"/>
  <c r="N14" i="6"/>
  <c r="P14" i="6"/>
  <c r="P61" i="6" l="1"/>
  <c r="Y55" i="6"/>
  <c r="Y54" i="6"/>
  <c r="P26" i="6"/>
  <c r="O26" i="6"/>
  <c r="E14" i="6" l="1"/>
  <c r="I14" i="6"/>
  <c r="L14" i="6"/>
  <c r="M14" i="6"/>
  <c r="R14" i="6"/>
  <c r="S14" i="6"/>
  <c r="T14" i="6"/>
  <c r="X15" i="6"/>
  <c r="AA17" i="6"/>
  <c r="AB17" i="6" s="1"/>
  <c r="AA18" i="6"/>
  <c r="AA20" i="6"/>
  <c r="AA25" i="6"/>
  <c r="U14" i="6" l="1"/>
  <c r="W14" i="6" s="1"/>
  <c r="AA24" i="6"/>
  <c r="AA21" i="6"/>
  <c r="Y14" i="6" l="1"/>
  <c r="Z14" i="6" s="1"/>
  <c r="AA14" i="6"/>
  <c r="V14" i="6"/>
  <c r="AA16" i="6"/>
  <c r="AB16" i="6" s="1"/>
  <c r="X16" i="6"/>
  <c r="AB14" i="6" l="1"/>
  <c r="X14" i="6"/>
  <c r="AJ34" i="8"/>
  <c r="AI27" i="8" l="1"/>
  <c r="AJ27" i="8" s="1"/>
  <c r="AI28" i="8"/>
  <c r="AJ28" i="8" s="1"/>
  <c r="AI29" i="8"/>
  <c r="AJ29" i="8" s="1"/>
  <c r="AI36" i="8"/>
  <c r="AI35" i="8"/>
  <c r="AI20" i="8"/>
  <c r="AI26" i="8"/>
  <c r="AI25" i="8"/>
  <c r="AJ25" i="8" s="1"/>
  <c r="AI37" i="8" l="1"/>
  <c r="U41" i="6"/>
  <c r="W41" i="6" s="1"/>
  <c r="U42" i="6"/>
  <c r="W42" i="6" s="1"/>
  <c r="U43" i="6"/>
  <c r="W43" i="6" s="1"/>
  <c r="U45" i="6"/>
  <c r="W45" i="6" s="1"/>
  <c r="U47" i="6"/>
  <c r="W47" i="6" s="1"/>
  <c r="U48" i="6"/>
  <c r="W48" i="6" s="1"/>
  <c r="U49" i="6"/>
  <c r="W49" i="6" s="1"/>
  <c r="U57" i="6"/>
  <c r="W57" i="6" s="1"/>
  <c r="U58" i="6"/>
  <c r="W58" i="6" s="1"/>
  <c r="U59" i="6"/>
  <c r="W59" i="6" s="1"/>
  <c r="U60" i="6"/>
  <c r="W60" i="6" s="1"/>
  <c r="U31" i="6"/>
  <c r="W31" i="6" s="1"/>
  <c r="U33" i="6"/>
  <c r="W33" i="6" s="1"/>
  <c r="U35" i="6"/>
  <c r="W35" i="6" s="1"/>
  <c r="U36" i="6"/>
  <c r="W36" i="6" s="1"/>
  <c r="R37" i="6"/>
  <c r="R61" i="6" s="1"/>
  <c r="S37" i="6"/>
  <c r="T37" i="6"/>
  <c r="K27" i="6"/>
  <c r="K26" i="6" s="1"/>
  <c r="L27" i="6"/>
  <c r="L26" i="6" s="1"/>
  <c r="M27" i="6"/>
  <c r="M26" i="6" s="1"/>
  <c r="N27" i="6"/>
  <c r="T27" i="6"/>
  <c r="I27" i="6"/>
  <c r="I37" i="6"/>
  <c r="E27" i="6"/>
  <c r="E37" i="6"/>
  <c r="D61" i="6"/>
  <c r="U37" i="6" l="1"/>
  <c r="W37" i="6" s="1"/>
  <c r="T61" i="6"/>
  <c r="N26" i="6"/>
  <c r="N61" i="6"/>
  <c r="I26" i="6"/>
  <c r="S26" i="6"/>
  <c r="S61" i="6"/>
  <c r="Y33" i="6"/>
  <c r="Z33" i="6" s="1"/>
  <c r="Y31" i="6"/>
  <c r="Z31" i="6" s="1"/>
  <c r="Y46" i="6"/>
  <c r="Z46" i="6" s="1"/>
  <c r="Y45" i="6"/>
  <c r="Y43" i="6"/>
  <c r="X57" i="6"/>
  <c r="Y57" i="6"/>
  <c r="Y42" i="6"/>
  <c r="Y47" i="6"/>
  <c r="Y60" i="6"/>
  <c r="Z60" i="6" s="1"/>
  <c r="Y59" i="6"/>
  <c r="Y36" i="6"/>
  <c r="Z36" i="6" s="1"/>
  <c r="Y49" i="6"/>
  <c r="Y41" i="6"/>
  <c r="Y44" i="6"/>
  <c r="Z44" i="6" s="1"/>
  <c r="Y58" i="6"/>
  <c r="Z58" i="6" s="1"/>
  <c r="Y35" i="6"/>
  <c r="Z35" i="6" s="1"/>
  <c r="Y48" i="6"/>
  <c r="T26" i="6"/>
  <c r="U27" i="6"/>
  <c r="W27" i="6" s="1"/>
  <c r="R26" i="6"/>
  <c r="V46" i="6"/>
  <c r="V39" i="6"/>
  <c r="O61" i="6"/>
  <c r="K61" i="6"/>
  <c r="I61" i="6"/>
  <c r="M61" i="6"/>
  <c r="L61" i="6"/>
  <c r="E61" i="6"/>
  <c r="U61" i="6" l="1"/>
  <c r="W61" i="6" s="1"/>
  <c r="U26" i="6"/>
  <c r="W26" i="6" s="1"/>
  <c r="Y37" i="6"/>
  <c r="Z37" i="6" s="1"/>
  <c r="Y27" i="6"/>
  <c r="Z27" i="6" s="1"/>
  <c r="V61" i="6" l="1"/>
  <c r="Y61" i="6"/>
  <c r="AA61" i="6"/>
  <c r="Z61" i="6"/>
  <c r="Y26" i="6"/>
  <c r="Z26" i="6" s="1"/>
  <c r="AA41" i="6"/>
  <c r="AA48" i="6"/>
  <c r="AA39" i="6"/>
  <c r="AB39" i="6" s="1"/>
  <c r="AA42" i="6"/>
  <c r="AA45" i="6"/>
  <c r="AA46" i="6"/>
  <c r="AB46" i="6" s="1"/>
  <c r="AA47" i="6"/>
  <c r="AA49" i="6"/>
  <c r="AB49" i="6" s="1"/>
  <c r="AA56" i="6"/>
  <c r="AB56" i="6" s="1"/>
  <c r="AA57" i="6"/>
  <c r="AB57" i="6" s="1"/>
  <c r="AA58" i="6"/>
  <c r="AB58" i="6" s="1"/>
  <c r="AA29" i="6"/>
  <c r="AB29" i="6" s="1"/>
  <c r="AA31" i="6"/>
  <c r="AA32" i="6"/>
  <c r="AA33" i="6"/>
  <c r="AA34" i="6"/>
  <c r="AA28" i="6"/>
  <c r="AB28" i="6" s="1"/>
  <c r="X61" i="6" l="1"/>
  <c r="AB61" i="6"/>
  <c r="AJ35" i="8"/>
  <c r="AA59" i="6" l="1"/>
  <c r="AB59" i="6" s="1"/>
  <c r="V58" i="6" l="1"/>
  <c r="X58" i="6"/>
  <c r="AA60" i="6"/>
  <c r="AB60" i="6" s="1"/>
  <c r="AA35" i="6"/>
  <c r="AA36" i="6" l="1"/>
  <c r="AA50" i="6" l="1"/>
  <c r="AB50" i="6" s="1"/>
  <c r="AA38" i="6" l="1"/>
  <c r="AB38" i="6" s="1"/>
  <c r="AA30" i="6"/>
  <c r="AB30" i="6" s="1"/>
  <c r="X50" i="6"/>
  <c r="X39" i="6" l="1"/>
  <c r="AA40" i="6" l="1"/>
  <c r="AB40" i="6" s="1"/>
  <c r="X38" i="6"/>
  <c r="X40" i="6" l="1"/>
  <c r="X30" i="6"/>
  <c r="AJ36" i="8"/>
  <c r="AJ37" i="8" s="1"/>
  <c r="AJ26" i="8"/>
  <c r="AJ20" i="8"/>
  <c r="AJ14" i="8"/>
  <c r="AJ13" i="8"/>
  <c r="X28" i="6" l="1"/>
  <c r="X29" i="6" l="1"/>
  <c r="X46" i="6" l="1"/>
  <c r="X49" i="6"/>
  <c r="X56" i="6"/>
  <c r="X59" i="6"/>
  <c r="X60" i="6"/>
  <c r="V49" i="6"/>
  <c r="V56" i="6"/>
  <c r="V57" i="6"/>
  <c r="V59" i="6"/>
  <c r="V60" i="6"/>
  <c r="AA44" i="6" l="1"/>
  <c r="AB44" i="6" s="1"/>
  <c r="V37" i="6" l="1"/>
  <c r="AA43" i="6" l="1"/>
  <c r="AA37" i="6"/>
  <c r="AB37" i="6" s="1"/>
  <c r="X37" i="6"/>
  <c r="AA27" i="6"/>
  <c r="AB27" i="6" s="1"/>
  <c r="X27" i="6"/>
  <c r="V27" i="6"/>
</calcChain>
</file>

<file path=xl/sharedStrings.xml><?xml version="1.0" encoding="utf-8"?>
<sst xmlns="http://schemas.openxmlformats.org/spreadsheetml/2006/main" count="456" uniqueCount="213">
  <si>
    <t>ANEXO 01</t>
  </si>
  <si>
    <t>FTE. FTO.</t>
  </si>
  <si>
    <t xml:space="preserve">CORRELATIVO </t>
  </si>
  <si>
    <t>PROYECTO</t>
  </si>
  <si>
    <t xml:space="preserve">Nº </t>
  </si>
  <si>
    <t>FECHA</t>
  </si>
  <si>
    <t>SIAF</t>
  </si>
  <si>
    <t>NOMBRE / PROVEEDOR</t>
  </si>
  <si>
    <t>CANTIDAD</t>
  </si>
  <si>
    <t>PRECIO UNITARIO</t>
  </si>
  <si>
    <t>TOTAL DEL DOCUMENTO</t>
  </si>
  <si>
    <t>OBSERVACIONES</t>
  </si>
  <si>
    <t>TOTAL</t>
  </si>
  <si>
    <t>DOCUMENTO</t>
  </si>
  <si>
    <t>COMPROBANTE DE PAGO</t>
  </si>
  <si>
    <t>DETALLE DE GASTOS</t>
  </si>
  <si>
    <t>CLASIFICADORES DE GASTO</t>
  </si>
  <si>
    <t>COSTOS</t>
  </si>
  <si>
    <t xml:space="preserve">FECHA </t>
  </si>
  <si>
    <t>CLASE</t>
  </si>
  <si>
    <t>Nº</t>
  </si>
  <si>
    <t>IMPORTE</t>
  </si>
  <si>
    <t>2.6.81.42</t>
  </si>
  <si>
    <t>Directos</t>
  </si>
  <si>
    <t>Indirectos</t>
  </si>
  <si>
    <t>MODALIDAD</t>
  </si>
  <si>
    <t>: ADMINISTRACION DIRECTA</t>
  </si>
  <si>
    <t>ESPECIFICA DE GASTO</t>
  </si>
  <si>
    <t>DETALLE</t>
  </si>
  <si>
    <t>%</t>
  </si>
  <si>
    <t>S/.</t>
  </si>
  <si>
    <t>COSTO DIRECTO</t>
  </si>
  <si>
    <t>GASTOS DE SUPERVISION</t>
  </si>
  <si>
    <t>2.6.81.41</t>
  </si>
  <si>
    <t>2.6.81.43</t>
  </si>
  <si>
    <t>EQUIPAMIENTO Y MOBILIARIO</t>
  </si>
  <si>
    <t>PRESUPUESTO SEGÚN EXPÉDIENTE</t>
  </si>
  <si>
    <t>FORMATO FE - 06</t>
  </si>
  <si>
    <t>RESIDENTE DE OBRA</t>
  </si>
  <si>
    <t>SUPERVISOR DE OBRA</t>
  </si>
  <si>
    <t>2.6.22.23</t>
  </si>
  <si>
    <t>2.6.22.24</t>
  </si>
  <si>
    <t>2.6.22.25</t>
  </si>
  <si>
    <t>2.6. 3 2. 2 1</t>
  </si>
  <si>
    <t>26.22.23</t>
  </si>
  <si>
    <t>26.22.24</t>
  </si>
  <si>
    <t>26.22.25</t>
  </si>
  <si>
    <t>26.71.62</t>
  </si>
  <si>
    <t>26.71.63</t>
  </si>
  <si>
    <t>26.81.41</t>
  </si>
  <si>
    <t>26.81.42</t>
  </si>
  <si>
    <t>26.81.43</t>
  </si>
  <si>
    <t>C. DE CONSTR. POR ADMINI .DIRECTA - PERSONAL</t>
  </si>
  <si>
    <t>C. DE CONSTR. POR ADMINI .DIRECTA - BIENES</t>
  </si>
  <si>
    <t>C. DE CONSTR. POR ADMINI .DIRECTA - SERVICIOS</t>
  </si>
  <si>
    <t>SERVICIOS</t>
  </si>
  <si>
    <t>MATERIALES Y/O BIENES</t>
  </si>
  <si>
    <t>PERSONAL</t>
  </si>
  <si>
    <t>BIENES</t>
  </si>
  <si>
    <t xml:space="preserve"> </t>
  </si>
  <si>
    <t xml:space="preserve">COSTO DIRECTO </t>
  </si>
  <si>
    <t>DOC</t>
  </si>
  <si>
    <t>UNIDAD MEDIDA</t>
  </si>
  <si>
    <t>DETALLE DEL GASTO</t>
  </si>
  <si>
    <t xml:space="preserve">             TIPO</t>
  </si>
  <si>
    <t>META</t>
  </si>
  <si>
    <t>: ADMINISTRACIÓN DIRECTA</t>
  </si>
  <si>
    <t>FTE.FTO</t>
  </si>
  <si>
    <t>SUB META</t>
  </si>
  <si>
    <t>COMPONENTE</t>
  </si>
  <si>
    <t>SUPERVISOR</t>
  </si>
  <si>
    <t>MEJORAMIENTO DEL SERVICIO EDUCATIVO EN LA IEP N° 54002 SANTA ROSA E IES SANTA ROSA DEL DISTRITO DE ABANCAY, PROVINCIA DE ABANCAY – REGIÓN APURÍMAC</t>
  </si>
  <si>
    <t>: ING. GUIDO ELGUERA CURI.</t>
  </si>
  <si>
    <t>EQUIPAMIENTO Y MATERIAL PEGAGOGICO</t>
  </si>
  <si>
    <t>26.71.53</t>
  </si>
  <si>
    <t>CAPACITACION</t>
  </si>
  <si>
    <t>GESTION DE PROYECTOS</t>
  </si>
  <si>
    <t>PLAN DE CONTINGENCIA</t>
  </si>
  <si>
    <t>26.81.31</t>
  </si>
  <si>
    <t>GASTOS DE EXPEDIENTE TECNICO</t>
  </si>
  <si>
    <t>MITIGACION AMBIENTAL</t>
  </si>
  <si>
    <t>26.51.11</t>
  </si>
  <si>
    <t>ADQUISICION DE TERRENO</t>
  </si>
  <si>
    <t>26.81.49</t>
  </si>
  <si>
    <t>LIQUIDACION FINAL DE OBRA</t>
  </si>
  <si>
    <t>0104 EDUCACION PRIMARIA</t>
  </si>
  <si>
    <t>INFRAESTRUCTURA EDUCACION BASICA REGULAR</t>
  </si>
  <si>
    <t>EQUIPAMIENTO Y MATERIAL PEDAGOGICO</t>
  </si>
  <si>
    <t>AGOSTO</t>
  </si>
  <si>
    <t>SETIEMBRE</t>
  </si>
  <si>
    <t>OCTUBRE</t>
  </si>
  <si>
    <t>NOVIEMBRE</t>
  </si>
  <si>
    <t>DICIEMBRE</t>
  </si>
  <si>
    <t>SALDO A EJECUTAR.</t>
  </si>
  <si>
    <t>26.32.22</t>
  </si>
  <si>
    <t>MOBILIARIO</t>
  </si>
  <si>
    <t>26.32.12</t>
  </si>
  <si>
    <t>26.32.999</t>
  </si>
  <si>
    <t>MAQUINARIAS Y EQUIPOS</t>
  </si>
  <si>
    <t>GASTOS DE SUPERVISIÓN</t>
  </si>
  <si>
    <t>GASTOS GENERALES</t>
  </si>
  <si>
    <t>COSTOS INDIRECTOS</t>
  </si>
  <si>
    <t>S/</t>
  </si>
  <si>
    <t>26.32.21</t>
  </si>
  <si>
    <t>MAQUINAS Y EQUIPOS</t>
  </si>
  <si>
    <t>26.32.31</t>
  </si>
  <si>
    <t>EQUIPOS COMPUTACIONALES Y PERIFERICOS</t>
  </si>
  <si>
    <t>EQUIPOS E INSTRUMENTOS DE MEDICION</t>
  </si>
  <si>
    <t>FORMATO FE-12</t>
  </si>
  <si>
    <t>RELACION DE PERSONAL MENSUAL Y TOTAL ACUMULADO EMPLEADO POR CATEGORIAS</t>
  </si>
  <si>
    <t xml:space="preserve">: ADMINISTRACION DIRECTA </t>
  </si>
  <si>
    <t>AÑO</t>
  </si>
  <si>
    <t>PERSONAL PROFESIONAL</t>
  </si>
  <si>
    <t>DIAS</t>
  </si>
  <si>
    <t>HOMBRES - DIAS</t>
  </si>
  <si>
    <t>Acum.Ant.</t>
  </si>
  <si>
    <t>Acum. Act.</t>
  </si>
  <si>
    <t>REGIMEN COMUN ESPECIAL</t>
  </si>
  <si>
    <t>PERSONAL TECNICO</t>
  </si>
  <si>
    <t>REGIMEN CONTRUCCION CIVIL</t>
  </si>
  <si>
    <t>PERSONAL OBRERO</t>
  </si>
  <si>
    <t xml:space="preserve">                                                                    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</si>
  <si>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</si>
  <si>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</si>
  <si>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</si>
  <si>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</si>
  <si>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  INSPECTOR</t>
  </si>
  <si>
    <t xml:space="preserve">               Firma y Sello</t>
  </si>
  <si>
    <t xml:space="preserve">           Firma y Sello</t>
  </si>
  <si>
    <t>ASISTENTE ADMINISTRATIVO</t>
  </si>
  <si>
    <t>ASISTENTE TECNICO SOMA</t>
  </si>
  <si>
    <t>GUARDIAN</t>
  </si>
  <si>
    <t>PEON</t>
  </si>
  <si>
    <t>OFICIAL</t>
  </si>
  <si>
    <t>OPERARIO</t>
  </si>
  <si>
    <t>JUNIO</t>
  </si>
  <si>
    <t>JULIO</t>
  </si>
  <si>
    <t>FORMATO FE - 05</t>
  </si>
  <si>
    <t>ENERO</t>
  </si>
  <si>
    <t>FEBRERO</t>
  </si>
  <si>
    <t>MARZO</t>
  </si>
  <si>
    <t>ABRIL</t>
  </si>
  <si>
    <t>MAYO</t>
  </si>
  <si>
    <t>TECNICO EN CONSTRUCCION CIVIL</t>
  </si>
  <si>
    <t>MAESTRO DE OBRA</t>
  </si>
  <si>
    <t>TOPOGRAFO</t>
  </si>
  <si>
    <t>N°</t>
  </si>
  <si>
    <t>TIPO</t>
  </si>
  <si>
    <t>NOMBRE DEL PROVEEDOR</t>
  </si>
  <si>
    <t>EJECUCION ACUMULADA 2020</t>
  </si>
  <si>
    <t>ENFERMERA SALUD OCUPACIONAL</t>
  </si>
  <si>
    <t xml:space="preserve">ALMACENERO </t>
  </si>
  <si>
    <t>ESPECIALISTA ARQUITECTURA</t>
  </si>
  <si>
    <t>APOYO ADMINISTRATIVO</t>
  </si>
  <si>
    <t>ESP. EJEC. DE PRO.- TELECOMUNICACIONES</t>
  </si>
  <si>
    <t>MOBILIARIO (DE OFICINA)</t>
  </si>
  <si>
    <t>ING. ELECTRICISTA</t>
  </si>
  <si>
    <t>PLA.</t>
  </si>
  <si>
    <t xml:space="preserve">BANCO DE LA NACION </t>
  </si>
  <si>
    <t>PAGO DE PLANILLA PERSONAL REGIMEN CONSTRUCCION CIVIL</t>
  </si>
  <si>
    <t>GLOBAL</t>
  </si>
  <si>
    <t>BANCO DE LA NACION</t>
  </si>
  <si>
    <t>PAGO DE PERSONAL CONTRATADO SUPERVISION</t>
  </si>
  <si>
    <t>TAREADOR COLABORADOR</t>
  </si>
  <si>
    <t>EJECUCION ACUMULADA AL 2018</t>
  </si>
  <si>
    <t>EJECUCION ACUMULADA 2019</t>
  </si>
  <si>
    <t>26.32.33</t>
  </si>
  <si>
    <t>26.32.93</t>
  </si>
  <si>
    <t>EQUIPOS DE TELECOMUNICACIONES</t>
  </si>
  <si>
    <t>SEGURIDAD INDUSTRIAL</t>
  </si>
  <si>
    <t>RECURSOS POR OPERACIONES OFICIALES DE CREDITO Y RECURSOS DETERMINADOS</t>
  </si>
  <si>
    <t>NOMBRE/PROVEEDOR</t>
  </si>
  <si>
    <t>DETALLE DE GASTO</t>
  </si>
  <si>
    <t>UNIDAD DE MEDIDA</t>
  </si>
  <si>
    <t>MANIFIESTO DE GASTO  A NIVEL DEVENGADO</t>
  </si>
  <si>
    <t>EJECUCION PRESUPUESTAL MENSUAL A NIVEL DEVENGADO</t>
  </si>
  <si>
    <t>CUADRO COMPARATIVO DEL PRESUPUESTO ANALITICO APROBADO Y EJECUTADO A NIVEL DEVENGADO</t>
  </si>
  <si>
    <t>PAGO DE PLANILLA DEL  PERSONAL BAJO REGIMEN COMUN  COMUN ESPECIAL.</t>
  </si>
  <si>
    <t>PAGO DE PLANILLA DE GUARDIANES</t>
  </si>
  <si>
    <t>O/S</t>
  </si>
  <si>
    <t>O/C</t>
  </si>
  <si>
    <t>UND</t>
  </si>
  <si>
    <t>EJECUCION ACUMULADA 2021</t>
  </si>
  <si>
    <t>ASIGNACION PIM 2022</t>
  </si>
  <si>
    <t>META: 0043-2022</t>
  </si>
  <si>
    <t>MES ENERO</t>
  </si>
  <si>
    <t>SALDO 2022</t>
  </si>
  <si>
    <t>EJECUCION 2018-2019-2020-2021-2022</t>
  </si>
  <si>
    <t>EJECUCUCION 2022</t>
  </si>
  <si>
    <t>ENERO DEL 2022</t>
  </si>
  <si>
    <t>: 043-2022</t>
  </si>
  <si>
    <t>:ING .  OSWAL J. JAVIER RAMOS</t>
  </si>
  <si>
    <t>MES DE ENERO DEL 2022</t>
  </si>
  <si>
    <t>: ING .  OSWAL J. JAVIER RAMOS</t>
  </si>
  <si>
    <t>: 043 - 2022</t>
  </si>
  <si>
    <t>: 0104 EDUCACION PRIMARIA</t>
  </si>
  <si>
    <t>: 043- 2022</t>
  </si>
  <si>
    <t>: 2022</t>
  </si>
  <si>
    <t>CORPORACION CAMUFA SOCIEDAD COMERCIAL DE RESPONSABILIDAD LIMITADA</t>
  </si>
  <si>
    <t>CAJA ACUSTICA AUTO AMPLIFICADA DE 1600W</t>
  </si>
  <si>
    <t>CAJA ACUSTICA AUTO AMPLIFICADA SUB BAJO</t>
  </si>
  <si>
    <t>CAJA REMOTA</t>
  </si>
  <si>
    <t>MONITORES</t>
  </si>
  <si>
    <t>TECLE DE 1 TONELADA X 7 METROS DE CADENA</t>
  </si>
  <si>
    <t>A &amp; A SAENZ'S E.I.R.L</t>
  </si>
  <si>
    <t>INSTALACION DE SISTEMA DRYWALL CIELO RASO JUNTA INVISIBLE CON PANEL SUPERBOAR DE 6MM 1.22X2.44 PARANTES DE 64MM RIELES DE 65MMENCINTADO Y EMPASTADO INCLUYE MATERIAL A TODO COSTO</t>
  </si>
  <si>
    <t>INSTALACION DE SISTEMA DRYWALL CIELO RASO JUNTA INVISIBLE CON PANEL GYPLAC 1/2", 1.22X2.44PARANTES DE 64MM RIELES DE 65MM ENCINTADO Y EMPASTADO INCLUYE MATERIAL A TODO COSTO</t>
  </si>
  <si>
    <t>INSTALACION DE TABIQUETIA SISTEMA DRYWALL E=12 CM  CON PANEL SUPER BOARD DE 8MM , 1.22X2.44PARANTES DE 89 MM RIELES DE 90MM AMBAS CARAS JUNTA INVISIBLE  ACABADO ENCINTADO Y EMPASTADO INCLUYE MATERIAL A TODO COSTO</t>
  </si>
  <si>
    <t>INSTALACION DE TABIQUETIA SISTEMA DRYWALL E=15 CM  CON PANEL SUPER BOARD DE 8MM , 1.22X2.44PARANTES DE 120 MM RIELES DE 121MM AMBAS CARAS JUNTA INVISIBLE  ACABADO ENCINTADO Y EMPASTADO INCLUYE MATERIAL A TODO COSTO</t>
  </si>
  <si>
    <t>PAGO POR EL SERVICIO DE INTALACION DE SISTEMA DRYWALL Y CIELO RASO</t>
  </si>
  <si>
    <t>PAGO POR LA ADQUISICION DE EQUIPO DE SONIDO SISTEMA DE AUDIO</t>
  </si>
  <si>
    <t>: RECURSOS DETERMINADOS, RECURSOS POR OPERACIONES OFICIALES DE CREDITO Y RECURSOS ORDINARIOS.</t>
  </si>
  <si>
    <t>:RECURSOS DETERMINADOS, RECURSOS POR OPERACIONES OFICIALES DE CREDITO Y RECURSOS ORDINARIOS.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</si>
</sst>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_ * #,##0.00_ ;_ * \-#,##0.00_ ;_ * &quot;-&quot;??_ ;_ @_ "/>
    <numFmt numFmtId="165" formatCode="_-* #,##0.00\ _€_-;\-* #,##0.00\ _€_-;_-* &quot;-&quot;??\ _€_-;_-@_-"/>
    <numFmt numFmtId="166" formatCode="#,##0.00;\-#,##0.00;&quot;&quot;"/>
    <numFmt numFmtId="167" formatCode="&quot;S/.&quot;\ #,##0.00"/>
    <numFmt numFmtId="168" formatCode="_ * #,##0_ ;_ * \-#,##0_ ;_ * &quot;-&quot;??_ ;_ @_ "/>
    <numFmt numFmtId="169" formatCode="#,##0.00_ ;\-#,##0.00\ "/>
    <numFmt numFmtId="170" formatCode="#,##0.000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6"/>
      <color rgb="FF002060"/>
      <name val="Arial Black"/>
      <family val="2"/>
    </font>
    <font>
      <sz val="1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name val="Arial Narrow"/>
      <family val="2"/>
    </font>
    <font>
      <sz val="11"/>
      <color rgb="FF000000"/>
      <name val="Arial"/>
      <family val="2"/>
    </font>
    <font>
      <b/>
      <sz val="11"/>
      <color rgb="FF002060"/>
      <name val="Arial Black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3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b/>
      <sz val="10"/>
      <color theme="1"/>
      <name val="Calibri"/>
      <family val="2"/>
      <scheme val="minor"/>
    </font>
    <font>
      <sz val="9"/>
      <name val="Arial"/>
      <family val="2"/>
    </font>
    <font>
      <sz val="24"/>
      <name val="Agency FB"/>
      <family val="2"/>
    </font>
    <font>
      <b/>
      <sz val="24"/>
      <name val="Agency FB"/>
      <family val="2"/>
    </font>
    <font>
      <b/>
      <sz val="26"/>
      <name val="Agency FB"/>
      <family val="2"/>
    </font>
    <font>
      <sz val="26"/>
      <name val="Agency FB"/>
      <family val="2"/>
    </font>
    <font>
      <sz val="26"/>
      <color theme="1"/>
      <name val="Agency FB"/>
      <family val="2"/>
    </font>
    <font>
      <sz val="24"/>
      <color rgb="FF002060"/>
      <name val="Agency FB"/>
      <family val="2"/>
    </font>
    <font>
      <b/>
      <sz val="24"/>
      <color rgb="FF000000"/>
      <name val="Agency FB"/>
      <family val="2"/>
    </font>
    <font>
      <b/>
      <sz val="24"/>
      <color theme="1"/>
      <name val="Agency FB"/>
      <family val="2"/>
    </font>
    <font>
      <sz val="26"/>
      <color theme="1"/>
      <name val="Calibri"/>
      <family val="2"/>
      <scheme val="minor"/>
    </font>
    <font>
      <sz val="26"/>
      <color theme="0"/>
      <name val="Agency FB"/>
      <family val="2"/>
    </font>
    <font>
      <sz val="26"/>
      <color rgb="FFFF0000"/>
      <name val="Agency FB"/>
      <family val="2"/>
    </font>
    <font>
      <b/>
      <sz val="26"/>
      <color indexed="8"/>
      <name val="Agency FB"/>
      <family val="2"/>
    </font>
    <font>
      <sz val="24"/>
      <color theme="1"/>
      <name val="Calibri"/>
      <family val="2"/>
      <scheme val="minor"/>
    </font>
    <font>
      <b/>
      <sz val="22"/>
      <name val="Arial"/>
      <family val="2"/>
    </font>
    <font>
      <b/>
      <sz val="16"/>
      <color theme="1"/>
      <name val="Arial"/>
      <family val="2"/>
    </font>
    <font>
      <sz val="26"/>
      <color theme="1"/>
      <name val="Arial"/>
      <family val="2"/>
    </font>
    <font>
      <b/>
      <sz val="26"/>
      <name val="Arial"/>
      <family val="2"/>
    </font>
    <font>
      <sz val="26"/>
      <name val="Arial"/>
      <family val="2"/>
    </font>
    <font>
      <b/>
      <u/>
      <sz val="36"/>
      <color rgb="FF002060"/>
      <name val="Agency FB"/>
      <family val="2"/>
    </font>
    <font>
      <sz val="36"/>
      <color rgb="FF000000"/>
      <name val="Arial Narrow"/>
      <family val="2"/>
    </font>
    <font>
      <b/>
      <sz val="36"/>
      <color theme="1"/>
      <name val="Calibri"/>
      <family val="2"/>
      <scheme val="minor"/>
    </font>
    <font>
      <sz val="11"/>
      <name val="Arial"/>
      <family val="2"/>
    </font>
    <font>
      <sz val="11"/>
      <color rgb="FF000000"/>
      <name val="Tahoma"/>
      <family val="2"/>
    </font>
    <font>
      <b/>
      <sz val="14"/>
      <color theme="4" tint="-0.249977111117893"/>
      <name val="Agency FB"/>
      <family val="2"/>
    </font>
    <font>
      <sz val="14"/>
      <color theme="1"/>
      <name val="Agency FB"/>
      <family val="2"/>
    </font>
    <font>
      <b/>
      <sz val="14"/>
      <color theme="1"/>
      <name val="Agency FB"/>
      <family val="2"/>
    </font>
    <font>
      <b/>
      <sz val="14"/>
      <name val="Agency FB"/>
      <family val="2"/>
    </font>
    <font>
      <sz val="14"/>
      <name val="Agency FB"/>
      <family val="2"/>
    </font>
    <font>
      <sz val="14"/>
      <name val="Arial Narrow"/>
      <family val="2"/>
    </font>
    <font>
      <sz val="14"/>
      <color theme="1"/>
      <name val="Arial"/>
      <family val="2"/>
    </font>
    <font>
      <sz val="14"/>
      <color indexed="63"/>
      <name val="Agency FB"/>
      <family val="2"/>
    </font>
    <font>
      <sz val="10"/>
      <color rgb="FF000000"/>
      <name val="Lato_Regular"/>
    </font>
    <font>
      <sz val="10"/>
      <color rgb="FF333333"/>
      <name val="Arial Narrow"/>
      <family val="2"/>
    </font>
    <font>
      <sz val="20"/>
      <color rgb="FF000000"/>
      <name val="Lato_Regular"/>
    </font>
    <font>
      <sz val="28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28"/>
      <color theme="1"/>
      <name val="Agency FB"/>
      <family val="2"/>
    </font>
    <font>
      <sz val="16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5E5E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3">
    <xf numFmtId="0" fontId="0" fillId="0" borderId="0"/>
    <xf numFmtId="0" fontId="2" fillId="0" borderId="0"/>
    <xf numFmtId="0" fontId="2" fillId="0" borderId="0"/>
    <xf numFmtId="0" fontId="1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/>
    <xf numFmtId="9" fontId="1" fillId="0" borderId="0" applyFont="0" applyFill="0" applyBorder="0" applyAlignment="0" applyProtection="0"/>
  </cellStyleXfs>
  <cellXfs count="560">
    <xf numFmtId="0" fontId="0" fillId="0" borderId="0" xfId="0"/>
    <xf numFmtId="0" fontId="0" fillId="0" borderId="0" xfId="0" applyBorder="1"/>
    <xf numFmtId="4" fontId="4" fillId="2" borderId="1" xfId="11" applyNumberFormat="1" applyFont="1" applyFill="1" applyBorder="1" applyAlignment="1">
      <alignment horizontal="right" vertical="center"/>
    </xf>
    <xf numFmtId="165" fontId="10" fillId="3" borderId="1" xfId="5" applyFont="1" applyFill="1" applyBorder="1" applyAlignment="1">
      <alignment horizontal="center" vertical="center" wrapText="1"/>
    </xf>
    <xf numFmtId="165" fontId="10" fillId="3" borderId="1" xfId="5" applyFont="1" applyFill="1" applyBorder="1" applyAlignment="1">
      <alignment horizontal="center" vertical="center"/>
    </xf>
    <xf numFmtId="0" fontId="4" fillId="0" borderId="0" xfId="11" applyFont="1" applyAlignment="1">
      <alignment horizontal="left" vertical="center"/>
    </xf>
    <xf numFmtId="4" fontId="4" fillId="0" borderId="0" xfId="11" applyNumberFormat="1" applyFont="1" applyFill="1" applyAlignment="1">
      <alignment horizontal="left" vertical="center"/>
    </xf>
    <xf numFmtId="4" fontId="3" fillId="0" borderId="0" xfId="11" applyNumberFormat="1" applyFont="1" applyFill="1" applyAlignment="1">
      <alignment horizontal="center" vertical="center"/>
    </xf>
    <xf numFmtId="4" fontId="4" fillId="0" borderId="0" xfId="11" applyNumberFormat="1" applyFont="1" applyFill="1" applyAlignment="1">
      <alignment vertical="center"/>
    </xf>
    <xf numFmtId="4" fontId="4" fillId="0" borderId="0" xfId="11" applyNumberFormat="1" applyFont="1" applyFill="1" applyAlignment="1">
      <alignment horizontal="center" vertical="center"/>
    </xf>
    <xf numFmtId="0" fontId="4" fillId="5" borderId="0" xfId="11" applyFont="1" applyFill="1" applyAlignment="1">
      <alignment horizontal="left" vertical="center"/>
    </xf>
    <xf numFmtId="0" fontId="4" fillId="2" borderId="1" xfId="11" applyFont="1" applyFill="1" applyBorder="1" applyAlignment="1">
      <alignment horizontal="center" vertical="center"/>
    </xf>
    <xf numFmtId="14" fontId="3" fillId="2" borderId="5" xfId="11" applyNumberFormat="1" applyFont="1" applyFill="1" applyBorder="1" applyAlignment="1">
      <alignment horizontal="left" vertical="center"/>
    </xf>
    <xf numFmtId="0" fontId="4" fillId="2" borderId="1" xfId="11" applyFont="1" applyFill="1" applyBorder="1" applyAlignment="1">
      <alignment vertical="center"/>
    </xf>
    <xf numFmtId="0" fontId="4" fillId="2" borderId="1" xfId="11" applyFont="1" applyFill="1" applyBorder="1" applyAlignment="1">
      <alignment horizontal="left" vertical="center" wrapText="1"/>
    </xf>
    <xf numFmtId="0" fontId="4" fillId="2" borderId="1" xfId="11" applyFont="1" applyFill="1" applyBorder="1" applyAlignment="1">
      <alignment vertical="center" wrapText="1"/>
    </xf>
    <xf numFmtId="14" fontId="11" fillId="2" borderId="5" xfId="0" applyNumberFormat="1" applyFont="1" applyFill="1" applyBorder="1" applyAlignment="1">
      <alignment horizontal="center" vertical="center"/>
    </xf>
    <xf numFmtId="0" fontId="4" fillId="0" borderId="0" xfId="11" applyFont="1" applyFill="1" applyAlignment="1">
      <alignment horizontal="left" vertical="center"/>
    </xf>
    <xf numFmtId="0" fontId="4" fillId="4" borderId="0" xfId="11" applyFont="1" applyFill="1" applyAlignment="1">
      <alignment horizontal="left" vertical="center"/>
    </xf>
    <xf numFmtId="0" fontId="4" fillId="2" borderId="0" xfId="11" applyFont="1" applyFill="1" applyAlignment="1">
      <alignment horizontal="left" vertical="center"/>
    </xf>
    <xf numFmtId="0" fontId="3" fillId="2" borderId="1" xfId="11" applyFont="1" applyFill="1" applyBorder="1" applyAlignment="1">
      <alignment horizontal="center" vertical="center" wrapText="1"/>
    </xf>
    <xf numFmtId="0" fontId="3" fillId="2" borderId="1" xfId="11" applyFont="1" applyFill="1" applyBorder="1" applyAlignment="1">
      <alignment vertical="center" wrapText="1"/>
    </xf>
    <xf numFmtId="0" fontId="3" fillId="2" borderId="1" xfId="11" applyFont="1" applyFill="1" applyBorder="1" applyAlignment="1">
      <alignment horizontal="center" vertical="center"/>
    </xf>
    <xf numFmtId="0" fontId="4" fillId="0" borderId="1" xfId="11" applyFont="1" applyFill="1" applyBorder="1" applyAlignment="1">
      <alignment horizontal="center" vertical="center" wrapText="1"/>
    </xf>
    <xf numFmtId="0" fontId="4" fillId="0" borderId="1" xfId="11" applyFont="1" applyFill="1" applyBorder="1" applyAlignment="1">
      <alignment vertical="center" wrapText="1"/>
    </xf>
    <xf numFmtId="0" fontId="4" fillId="0" borderId="1" xfId="11" applyFont="1" applyFill="1" applyBorder="1" applyAlignment="1">
      <alignment horizontal="center" vertical="center"/>
    </xf>
    <xf numFmtId="0" fontId="3" fillId="2" borderId="1" xfId="11" applyFont="1" applyFill="1" applyBorder="1" applyAlignment="1">
      <alignment horizontal="left" vertical="center" wrapText="1"/>
    </xf>
    <xf numFmtId="4" fontId="3" fillId="2" borderId="1" xfId="5" applyNumberFormat="1" applyFont="1" applyFill="1" applyBorder="1" applyAlignment="1">
      <alignment horizontal="right" vertical="center"/>
    </xf>
    <xf numFmtId="0" fontId="4" fillId="0" borderId="0" xfId="11" applyFont="1" applyAlignment="1">
      <alignment horizontal="center" vertical="center"/>
    </xf>
    <xf numFmtId="0" fontId="4" fillId="0" borderId="0" xfId="11" applyFont="1" applyAlignment="1">
      <alignment horizontal="left" vertical="center" wrapText="1"/>
    </xf>
    <xf numFmtId="0" fontId="4" fillId="0" borderId="0" xfId="11" applyFont="1" applyAlignment="1">
      <alignment vertical="center"/>
    </xf>
    <xf numFmtId="0" fontId="15" fillId="0" borderId="0" xfId="0" applyFont="1"/>
    <xf numFmtId="0" fontId="14" fillId="0" borderId="0" xfId="0" applyNumberFormat="1" applyFont="1" applyFill="1" applyBorder="1" applyAlignment="1" applyProtection="1">
      <alignment horizontal="left" vertical="center" wrapText="1"/>
    </xf>
    <xf numFmtId="0" fontId="14" fillId="0" borderId="0" xfId="0" applyNumberFormat="1" applyFont="1" applyFill="1" applyBorder="1" applyAlignment="1" applyProtection="1"/>
    <xf numFmtId="0" fontId="16" fillId="2" borderId="0" xfId="0" applyFont="1" applyFill="1"/>
    <xf numFmtId="0" fontId="16" fillId="2" borderId="0" xfId="1" applyFont="1" applyFill="1" applyBorder="1" applyAlignment="1"/>
    <xf numFmtId="0" fontId="18" fillId="0" borderId="0" xfId="0" applyFont="1"/>
    <xf numFmtId="0" fontId="19" fillId="0" borderId="0" xfId="0" applyFont="1"/>
    <xf numFmtId="0" fontId="21" fillId="2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center"/>
    </xf>
    <xf numFmtId="0" fontId="21" fillId="2" borderId="5" xfId="0" applyFont="1" applyFill="1" applyBorder="1" applyAlignment="1">
      <alignment horizontal="center"/>
    </xf>
    <xf numFmtId="0" fontId="21" fillId="2" borderId="19" xfId="0" applyFont="1" applyFill="1" applyBorder="1" applyAlignment="1">
      <alignment horizontal="center"/>
    </xf>
    <xf numFmtId="0" fontId="20" fillId="0" borderId="23" xfId="0" applyFont="1" applyBorder="1"/>
    <xf numFmtId="0" fontId="21" fillId="0" borderId="0" xfId="0" applyFont="1" applyBorder="1"/>
    <xf numFmtId="0" fontId="21" fillId="2" borderId="0" xfId="0" applyFont="1" applyFill="1" applyBorder="1" applyAlignment="1">
      <alignment horizontal="center"/>
    </xf>
    <xf numFmtId="0" fontId="21" fillId="2" borderId="1" xfId="0" applyFont="1" applyFill="1" applyBorder="1"/>
    <xf numFmtId="168" fontId="20" fillId="0" borderId="1" xfId="9" applyNumberFormat="1" applyFont="1" applyBorder="1" applyAlignment="1">
      <alignment horizontal="left" vertical="center" wrapText="1"/>
    </xf>
    <xf numFmtId="0" fontId="9" fillId="0" borderId="0" xfId="0" applyFont="1"/>
    <xf numFmtId="0" fontId="22" fillId="0" borderId="0" xfId="0" applyFont="1" applyFill="1" applyAlignment="1"/>
    <xf numFmtId="0" fontId="24" fillId="0" borderId="0" xfId="0" applyFont="1" applyFill="1" applyAlignment="1"/>
    <xf numFmtId="0" fontId="21" fillId="0" borderId="2" xfId="0" applyFont="1" applyBorder="1" applyAlignment="1">
      <alignment horizontal="center"/>
    </xf>
    <xf numFmtId="0" fontId="21" fillId="2" borderId="24" xfId="0" applyFont="1" applyFill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1" xfId="0" applyFont="1" applyFill="1" applyBorder="1"/>
    <xf numFmtId="0" fontId="20" fillId="2" borderId="1" xfId="0" applyFont="1" applyFill="1" applyBorder="1"/>
    <xf numFmtId="0" fontId="20" fillId="2" borderId="11" xfId="0" applyFont="1" applyFill="1" applyBorder="1" applyAlignment="1">
      <alignment horizontal="center"/>
    </xf>
    <xf numFmtId="168" fontId="20" fillId="0" borderId="5" xfId="9" applyNumberFormat="1" applyFont="1" applyBorder="1" applyAlignment="1">
      <alignment horizontal="left" vertical="center" wrapText="1"/>
    </xf>
    <xf numFmtId="0" fontId="4" fillId="2" borderId="1" xfId="11" applyFont="1" applyFill="1" applyBorder="1" applyAlignment="1">
      <alignment horizontal="center" vertical="center" wrapText="1"/>
    </xf>
    <xf numFmtId="14" fontId="4" fillId="2" borderId="1" xfId="11" applyNumberFormat="1" applyFont="1" applyFill="1" applyBorder="1" applyAlignment="1">
      <alignment vertical="center"/>
    </xf>
    <xf numFmtId="0" fontId="23" fillId="0" borderId="0" xfId="0" applyFont="1" applyBorder="1" applyAlignment="1">
      <alignment horizontal="center"/>
    </xf>
    <xf numFmtId="0" fontId="14" fillId="0" borderId="0" xfId="0" applyNumberFormat="1" applyFont="1" applyFill="1" applyBorder="1" applyAlignment="1" applyProtection="1">
      <alignment horizontal="left" vertical="center" wrapText="1"/>
    </xf>
    <xf numFmtId="0" fontId="20" fillId="2" borderId="0" xfId="0" applyFont="1" applyFill="1" applyBorder="1" applyAlignment="1">
      <alignment horizontal="center"/>
    </xf>
    <xf numFmtId="14" fontId="4" fillId="2" borderId="1" xfId="11" applyNumberFormat="1" applyFont="1" applyFill="1" applyBorder="1" applyAlignment="1">
      <alignment horizontal="left" vertical="center"/>
    </xf>
    <xf numFmtId="0" fontId="4" fillId="2" borderId="2" xfId="11" applyFont="1" applyFill="1" applyBorder="1" applyAlignment="1">
      <alignment horizontal="center" vertical="center"/>
    </xf>
    <xf numFmtId="14" fontId="12" fillId="2" borderId="5" xfId="0" applyNumberFormat="1" applyFont="1" applyFill="1" applyBorder="1" applyAlignment="1">
      <alignment wrapText="1"/>
    </xf>
    <xf numFmtId="4" fontId="0" fillId="0" borderId="0" xfId="0" applyNumberFormat="1"/>
    <xf numFmtId="0" fontId="4" fillId="0" borderId="0" xfId="11" applyFont="1" applyBorder="1" applyAlignment="1">
      <alignment horizontal="center" vertical="center"/>
    </xf>
    <xf numFmtId="165" fontId="26" fillId="3" borderId="1" xfId="5" applyFont="1" applyFill="1" applyBorder="1" applyAlignment="1">
      <alignment horizontal="center" vertical="center" wrapText="1"/>
    </xf>
    <xf numFmtId="165" fontId="26" fillId="3" borderId="1" xfId="5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 vertical="center"/>
    </xf>
    <xf numFmtId="0" fontId="25" fillId="0" borderId="1" xfId="0" applyFont="1" applyFill="1" applyBorder="1" applyAlignment="1">
      <alignment vertical="center"/>
    </xf>
    <xf numFmtId="0" fontId="25" fillId="2" borderId="1" xfId="0" applyFont="1" applyFill="1" applyBorder="1" applyAlignment="1">
      <alignment horizontal="left" vertical="center"/>
    </xf>
    <xf numFmtId="0" fontId="26" fillId="2" borderId="1" xfId="0" applyFont="1" applyFill="1" applyBorder="1" applyAlignment="1">
      <alignment horizontal="left" vertical="center"/>
    </xf>
    <xf numFmtId="0" fontId="31" fillId="2" borderId="1" xfId="0" applyFont="1" applyFill="1" applyBorder="1" applyAlignment="1">
      <alignment wrapText="1"/>
    </xf>
    <xf numFmtId="0" fontId="31" fillId="2" borderId="1" xfId="0" applyFont="1" applyFill="1" applyBorder="1"/>
    <xf numFmtId="0" fontId="27" fillId="0" borderId="0" xfId="6" applyFont="1" applyBorder="1" applyAlignment="1"/>
    <xf numFmtId="0" fontId="28" fillId="2" borderId="0" xfId="6" applyFont="1" applyFill="1" applyBorder="1" applyAlignment="1">
      <alignment horizontal="left" vertical="center"/>
    </xf>
    <xf numFmtId="0" fontId="28" fillId="2" borderId="0" xfId="6" applyFont="1" applyFill="1" applyBorder="1" applyAlignment="1">
      <alignment vertical="center"/>
    </xf>
    <xf numFmtId="165" fontId="34" fillId="2" borderId="0" xfId="5" applyFont="1" applyFill="1" applyBorder="1" applyAlignment="1">
      <alignment horizontal="center" vertical="center"/>
    </xf>
    <xf numFmtId="4" fontId="34" fillId="2" borderId="0" xfId="5" applyNumberFormat="1" applyFont="1" applyFill="1" applyBorder="1" applyAlignment="1">
      <alignment horizontal="center" vertical="center"/>
    </xf>
    <xf numFmtId="165" fontId="35" fillId="2" borderId="0" xfId="5" applyFont="1" applyFill="1" applyBorder="1" applyAlignment="1">
      <alignment horizontal="center" vertical="center"/>
    </xf>
    <xf numFmtId="165" fontId="27" fillId="2" borderId="0" xfId="5" applyFont="1" applyFill="1" applyBorder="1" applyAlignment="1">
      <alignment vertical="center"/>
    </xf>
    <xf numFmtId="0" fontId="28" fillId="0" borderId="0" xfId="6" applyFont="1" applyBorder="1" applyAlignment="1">
      <alignment horizontal="left" vertical="center"/>
    </xf>
    <xf numFmtId="165" fontId="28" fillId="2" borderId="0" xfId="5" applyFont="1" applyFill="1" applyBorder="1" applyAlignment="1">
      <alignment horizontal="center" vertical="center"/>
    </xf>
    <xf numFmtId="0" fontId="28" fillId="0" borderId="0" xfId="6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wrapText="1"/>
    </xf>
    <xf numFmtId="164" fontId="28" fillId="2" borderId="0" xfId="6" applyNumberFormat="1" applyFont="1" applyFill="1" applyBorder="1" applyAlignment="1">
      <alignment horizontal="left" vertical="center"/>
    </xf>
    <xf numFmtId="0" fontId="20" fillId="2" borderId="3" xfId="0" applyFont="1" applyFill="1" applyBorder="1"/>
    <xf numFmtId="4" fontId="28" fillId="2" borderId="0" xfId="6" applyNumberFormat="1" applyFont="1" applyFill="1" applyBorder="1" applyAlignment="1">
      <alignment horizontal="left" vertical="center"/>
    </xf>
    <xf numFmtId="4" fontId="28" fillId="2" borderId="0" xfId="6" applyNumberFormat="1" applyFont="1" applyFill="1" applyBorder="1" applyAlignment="1">
      <alignment vertical="center"/>
    </xf>
    <xf numFmtId="4" fontId="26" fillId="3" borderId="2" xfId="0" applyNumberFormat="1" applyFont="1" applyFill="1" applyBorder="1" applyAlignment="1">
      <alignment horizontal="center" vertical="center" wrapText="1"/>
    </xf>
    <xf numFmtId="0" fontId="37" fillId="0" borderId="0" xfId="0" applyFont="1"/>
    <xf numFmtId="4" fontId="37" fillId="0" borderId="0" xfId="0" applyNumberFormat="1" applyFont="1"/>
    <xf numFmtId="43" fontId="37" fillId="0" borderId="0" xfId="0" applyNumberFormat="1" applyFont="1"/>
    <xf numFmtId="165" fontId="38" fillId="3" borderId="1" xfId="5" applyFont="1" applyFill="1" applyBorder="1" applyAlignment="1">
      <alignment horizontal="center" vertical="center" wrapText="1"/>
    </xf>
    <xf numFmtId="165" fontId="38" fillId="3" borderId="1" xfId="5" applyFont="1" applyFill="1" applyBorder="1" applyAlignment="1">
      <alignment horizontal="center" vertical="center"/>
    </xf>
    <xf numFmtId="0" fontId="4" fillId="0" borderId="1" xfId="11" applyFont="1" applyBorder="1" applyAlignment="1">
      <alignment horizontal="left" vertical="center"/>
    </xf>
    <xf numFmtId="0" fontId="4" fillId="0" borderId="1" xfId="11" applyFont="1" applyBorder="1" applyAlignment="1">
      <alignment vertical="center"/>
    </xf>
    <xf numFmtId="14" fontId="4" fillId="2" borderId="1" xfId="11" applyNumberFormat="1" applyFont="1" applyFill="1" applyBorder="1" applyAlignment="1">
      <alignment vertical="center" wrapText="1"/>
    </xf>
    <xf numFmtId="1" fontId="4" fillId="2" borderId="1" xfId="11" applyNumberFormat="1" applyFont="1" applyFill="1" applyBorder="1" applyAlignment="1">
      <alignment vertical="center" wrapText="1"/>
    </xf>
    <xf numFmtId="4" fontId="4" fillId="2" borderId="1" xfId="11" applyNumberFormat="1" applyFont="1" applyFill="1" applyBorder="1" applyAlignment="1">
      <alignment vertical="center" wrapText="1"/>
    </xf>
    <xf numFmtId="43" fontId="41" fillId="6" borderId="1" xfId="10" applyFont="1" applyFill="1" applyBorder="1" applyAlignment="1">
      <alignment horizontal="right"/>
    </xf>
    <xf numFmtId="164" fontId="42" fillId="0" borderId="1" xfId="0" applyNumberFormat="1" applyFont="1" applyFill="1" applyBorder="1" applyAlignment="1">
      <alignment horizontal="right"/>
    </xf>
    <xf numFmtId="2" fontId="42" fillId="0" borderId="1" xfId="0" applyNumberFormat="1" applyFont="1" applyFill="1" applyBorder="1" applyAlignment="1">
      <alignment horizontal="right"/>
    </xf>
    <xf numFmtId="4" fontId="42" fillId="0" borderId="1" xfId="0" applyNumberFormat="1" applyFont="1" applyFill="1" applyBorder="1" applyAlignment="1">
      <alignment horizontal="right"/>
    </xf>
    <xf numFmtId="4" fontId="42" fillId="2" borderId="1" xfId="0" applyNumberFormat="1" applyFont="1" applyFill="1" applyBorder="1" applyAlignment="1">
      <alignment horizontal="right"/>
    </xf>
    <xf numFmtId="4" fontId="40" fillId="2" borderId="1" xfId="11" applyNumberFormat="1" applyFont="1" applyFill="1" applyBorder="1" applyAlignment="1">
      <alignment horizontal="right"/>
    </xf>
    <xf numFmtId="165" fontId="42" fillId="2" borderId="1" xfId="5" applyFont="1" applyFill="1" applyBorder="1" applyAlignment="1">
      <alignment horizontal="right"/>
    </xf>
    <xf numFmtId="10" fontId="42" fillId="2" borderId="1" xfId="12" applyNumberFormat="1" applyFont="1" applyFill="1" applyBorder="1" applyAlignment="1">
      <alignment horizontal="right"/>
    </xf>
    <xf numFmtId="10" fontId="42" fillId="0" borderId="1" xfId="5" applyNumberFormat="1" applyFont="1" applyFill="1" applyBorder="1" applyAlignment="1">
      <alignment horizontal="right"/>
    </xf>
    <xf numFmtId="10" fontId="42" fillId="2" borderId="1" xfId="5" applyNumberFormat="1" applyFont="1" applyFill="1" applyBorder="1" applyAlignment="1">
      <alignment horizontal="right"/>
    </xf>
    <xf numFmtId="164" fontId="42" fillId="0" borderId="1" xfId="5" applyNumberFormat="1" applyFont="1" applyFill="1" applyBorder="1" applyAlignment="1">
      <alignment horizontal="right"/>
    </xf>
    <xf numFmtId="10" fontId="41" fillId="2" borderId="1" xfId="12" applyNumberFormat="1" applyFont="1" applyFill="1" applyBorder="1" applyAlignment="1">
      <alignment horizontal="right"/>
    </xf>
    <xf numFmtId="164" fontId="42" fillId="2" borderId="1" xfId="0" applyNumberFormat="1" applyFont="1" applyFill="1" applyBorder="1" applyAlignment="1">
      <alignment horizontal="right"/>
    </xf>
    <xf numFmtId="2" fontId="42" fillId="2" borderId="1" xfId="0" applyNumberFormat="1" applyFont="1" applyFill="1" applyBorder="1" applyAlignment="1">
      <alignment horizontal="right"/>
    </xf>
    <xf numFmtId="0" fontId="26" fillId="3" borderId="2" xfId="0" applyFont="1" applyFill="1" applyBorder="1" applyAlignment="1">
      <alignment horizontal="center" vertical="center" wrapText="1"/>
    </xf>
    <xf numFmtId="165" fontId="26" fillId="3" borderId="2" xfId="5" applyFont="1" applyFill="1" applyBorder="1" applyAlignment="1">
      <alignment horizontal="center" vertical="center" wrapText="1"/>
    </xf>
    <xf numFmtId="4" fontId="26" fillId="3" borderId="2" xfId="5" applyNumberFormat="1" applyFont="1" applyFill="1" applyBorder="1" applyAlignment="1">
      <alignment horizontal="center" vertical="center" wrapText="1"/>
    </xf>
    <xf numFmtId="4" fontId="29" fillId="2" borderId="1" xfId="11" applyNumberFormat="1" applyFont="1" applyFill="1" applyBorder="1" applyAlignment="1">
      <alignment horizontal="right" vertical="center"/>
    </xf>
    <xf numFmtId="4" fontId="3" fillId="2" borderId="1" xfId="11" applyNumberFormat="1" applyFont="1" applyFill="1" applyBorder="1" applyAlignment="1">
      <alignment horizontal="right" vertical="center"/>
    </xf>
    <xf numFmtId="0" fontId="4" fillId="2" borderId="6" xfId="11" applyFont="1" applyFill="1" applyBorder="1" applyAlignment="1">
      <alignment horizontal="center" vertical="center"/>
    </xf>
    <xf numFmtId="4" fontId="44" fillId="0" borderId="0" xfId="0" applyNumberFormat="1" applyFont="1"/>
    <xf numFmtId="43" fontId="33" fillId="0" borderId="0" xfId="0" applyNumberFormat="1" applyFont="1"/>
    <xf numFmtId="0" fontId="17" fillId="0" borderId="0" xfId="0" applyFont="1" applyAlignment="1">
      <alignment horizontal="center"/>
    </xf>
    <xf numFmtId="0" fontId="0" fillId="0" borderId="8" xfId="0" applyBorder="1" applyAlignment="1"/>
    <xf numFmtId="0" fontId="26" fillId="3" borderId="2" xfId="0" applyFont="1" applyFill="1" applyBorder="1" applyAlignment="1">
      <alignment horizontal="center" vertical="center" wrapText="1"/>
    </xf>
    <xf numFmtId="164" fontId="41" fillId="2" borderId="1" xfId="0" applyNumberFormat="1" applyFont="1" applyFill="1" applyBorder="1" applyAlignment="1">
      <alignment horizontal="right"/>
    </xf>
    <xf numFmtId="4" fontId="45" fillId="0" borderId="0" xfId="0" applyNumberFormat="1" applyFont="1"/>
    <xf numFmtId="4" fontId="3" fillId="0" borderId="0" xfId="11" applyNumberFormat="1" applyFont="1" applyFill="1" applyAlignment="1">
      <alignment horizontal="left" vertical="center" wrapText="1"/>
    </xf>
    <xf numFmtId="4" fontId="3" fillId="0" borderId="0" xfId="11" applyNumberFormat="1" applyFont="1" applyFill="1" applyAlignment="1">
      <alignment horizontal="left" vertical="center"/>
    </xf>
    <xf numFmtId="0" fontId="0" fillId="0" borderId="0" xfId="0" applyAlignment="1">
      <alignment vertical="top"/>
    </xf>
    <xf numFmtId="0" fontId="21" fillId="0" borderId="21" xfId="0" applyFont="1" applyBorder="1" applyAlignment="1">
      <alignment horizontal="left"/>
    </xf>
    <xf numFmtId="0" fontId="21" fillId="0" borderId="4" xfId="0" applyFont="1" applyBorder="1" applyAlignment="1">
      <alignment horizontal="left"/>
    </xf>
    <xf numFmtId="0" fontId="21" fillId="0" borderId="22" xfId="0" applyFont="1" applyBorder="1" applyAlignment="1">
      <alignment horizontal="left"/>
    </xf>
    <xf numFmtId="0" fontId="21" fillId="0" borderId="10" xfId="0" applyFont="1" applyBorder="1" applyAlignment="1">
      <alignment horizontal="left"/>
    </xf>
    <xf numFmtId="4" fontId="3" fillId="2" borderId="0" xfId="11" applyNumberFormat="1" applyFont="1" applyFill="1" applyAlignment="1">
      <alignment horizontal="center" vertical="center"/>
    </xf>
    <xf numFmtId="0" fontId="27" fillId="2" borderId="0" xfId="6" applyFont="1" applyFill="1" applyBorder="1" applyAlignment="1"/>
    <xf numFmtId="4" fontId="3" fillId="2" borderId="0" xfId="11" applyNumberFormat="1" applyFont="1" applyFill="1" applyAlignment="1">
      <alignment horizontal="left" vertical="center" wrapText="1"/>
    </xf>
    <xf numFmtId="0" fontId="42" fillId="2" borderId="1" xfId="1" applyFont="1" applyFill="1" applyBorder="1" applyAlignment="1">
      <alignment horizontal="right" vertical="center"/>
    </xf>
    <xf numFmtId="169" fontId="42" fillId="2" borderId="1" xfId="1" applyNumberFormat="1" applyFont="1" applyFill="1" applyBorder="1" applyAlignment="1">
      <alignment horizontal="right" vertical="center"/>
    </xf>
    <xf numFmtId="0" fontId="21" fillId="0" borderId="1" xfId="0" applyFont="1" applyBorder="1" applyAlignment="1">
      <alignment horizontal="left"/>
    </xf>
    <xf numFmtId="10" fontId="41" fillId="2" borderId="1" xfId="5" applyNumberFormat="1" applyFont="1" applyFill="1" applyBorder="1" applyAlignment="1">
      <alignment horizontal="right"/>
    </xf>
    <xf numFmtId="2" fontId="4" fillId="2" borderId="1" xfId="11" applyNumberFormat="1" applyFont="1" applyFill="1" applyBorder="1" applyAlignment="1">
      <alignment vertical="center" wrapText="1"/>
    </xf>
    <xf numFmtId="1" fontId="4" fillId="2" borderId="1" xfId="11" applyNumberFormat="1" applyFont="1" applyFill="1" applyBorder="1" applyAlignment="1">
      <alignment horizontal="center" vertical="center" wrapText="1"/>
    </xf>
    <xf numFmtId="4" fontId="0" fillId="2" borderId="0" xfId="0" applyNumberFormat="1" applyFill="1"/>
    <xf numFmtId="0" fontId="4" fillId="2" borderId="6" xfId="11" applyFont="1" applyFill="1" applyBorder="1" applyAlignment="1">
      <alignment horizontal="left" vertical="center" wrapText="1"/>
    </xf>
    <xf numFmtId="0" fontId="46" fillId="2" borderId="1" xfId="11" applyFont="1" applyFill="1" applyBorder="1" applyAlignment="1">
      <alignment vertical="center"/>
    </xf>
    <xf numFmtId="4" fontId="47" fillId="0" borderId="0" xfId="0" applyNumberFormat="1" applyFont="1"/>
    <xf numFmtId="43" fontId="4" fillId="0" borderId="0" xfId="11" applyNumberFormat="1" applyFont="1" applyAlignment="1">
      <alignment horizontal="left" vertical="center"/>
    </xf>
    <xf numFmtId="0" fontId="3" fillId="7" borderId="1" xfId="11" applyFont="1" applyFill="1" applyBorder="1" applyAlignment="1">
      <alignment horizontal="center" vertical="center"/>
    </xf>
    <xf numFmtId="4" fontId="3" fillId="7" borderId="1" xfId="11" applyNumberFormat="1" applyFont="1" applyFill="1" applyBorder="1" applyAlignment="1">
      <alignment horizontal="center" vertical="center"/>
    </xf>
    <xf numFmtId="0" fontId="3" fillId="7" borderId="1" xfId="11" applyFont="1" applyFill="1" applyBorder="1" applyAlignment="1">
      <alignment horizontal="center" vertical="center" wrapText="1"/>
    </xf>
    <xf numFmtId="0" fontId="4" fillId="7" borderId="1" xfId="11" applyFont="1" applyFill="1" applyBorder="1" applyAlignment="1">
      <alignment horizontal="center" vertical="center"/>
    </xf>
    <xf numFmtId="0" fontId="4" fillId="7" borderId="6" xfId="11" applyFont="1" applyFill="1" applyBorder="1" applyAlignment="1">
      <alignment horizontal="left" vertical="center" wrapText="1"/>
    </xf>
    <xf numFmtId="0" fontId="4" fillId="7" borderId="6" xfId="11" applyFont="1" applyFill="1" applyBorder="1" applyAlignment="1">
      <alignment vertical="center"/>
    </xf>
    <xf numFmtId="0" fontId="4" fillId="7" borderId="10" xfId="11" applyFont="1" applyFill="1" applyBorder="1" applyAlignment="1">
      <alignment horizontal="center" vertical="center"/>
    </xf>
    <xf numFmtId="4" fontId="4" fillId="7" borderId="6" xfId="11" applyNumberFormat="1" applyFont="1" applyFill="1" applyBorder="1" applyAlignment="1">
      <alignment horizontal="left" vertical="center"/>
    </xf>
    <xf numFmtId="0" fontId="3" fillId="7" borderId="6" xfId="11" applyFont="1" applyFill="1" applyBorder="1" applyAlignment="1">
      <alignment horizontal="center" vertical="center"/>
    </xf>
    <xf numFmtId="0" fontId="4" fillId="7" borderId="10" xfId="11" applyFont="1" applyFill="1" applyBorder="1" applyAlignment="1">
      <alignment horizontal="left" vertical="center" wrapText="1"/>
    </xf>
    <xf numFmtId="0" fontId="4" fillId="7" borderId="10" xfId="11" applyFont="1" applyFill="1" applyBorder="1" applyAlignment="1">
      <alignment vertical="center" wrapText="1"/>
    </xf>
    <xf numFmtId="0" fontId="3" fillId="7" borderId="1" xfId="11" applyFont="1" applyFill="1" applyBorder="1" applyAlignment="1">
      <alignment vertical="center" wrapText="1"/>
    </xf>
    <xf numFmtId="4" fontId="3" fillId="7" borderId="1" xfId="11" applyNumberFormat="1" applyFont="1" applyFill="1" applyBorder="1" applyAlignment="1">
      <alignment vertical="center" wrapText="1"/>
    </xf>
    <xf numFmtId="0" fontId="4" fillId="7" borderId="6" xfId="11" applyFont="1" applyFill="1" applyBorder="1" applyAlignment="1">
      <alignment horizontal="left" vertical="center"/>
    </xf>
    <xf numFmtId="0" fontId="3" fillId="7" borderId="8" xfId="11" applyFont="1" applyFill="1" applyBorder="1" applyAlignment="1">
      <alignment horizontal="left" vertical="center" wrapText="1"/>
    </xf>
    <xf numFmtId="0" fontId="12" fillId="7" borderId="2" xfId="0" applyFont="1" applyFill="1" applyBorder="1" applyAlignment="1">
      <alignment vertical="center"/>
    </xf>
    <xf numFmtId="166" fontId="3" fillId="7" borderId="1" xfId="5" applyNumberFormat="1" applyFont="1" applyFill="1" applyBorder="1" applyAlignment="1">
      <alignment horizontal="right" vertical="center"/>
    </xf>
    <xf numFmtId="0" fontId="3" fillId="7" borderId="4" xfId="11" applyFont="1" applyFill="1" applyBorder="1" applyAlignment="1">
      <alignment horizontal="left" vertical="center" wrapText="1"/>
    </xf>
    <xf numFmtId="0" fontId="3" fillId="7" borderId="4" xfId="11" applyFont="1" applyFill="1" applyBorder="1" applyAlignment="1">
      <alignment vertical="center" wrapText="1"/>
    </xf>
    <xf numFmtId="0" fontId="3" fillId="7" borderId="4" xfId="11" applyFont="1" applyFill="1" applyBorder="1" applyAlignment="1">
      <alignment horizontal="center" vertical="center"/>
    </xf>
    <xf numFmtId="0" fontId="4" fillId="7" borderId="1" xfId="11" applyFont="1" applyFill="1" applyBorder="1" applyAlignment="1">
      <alignment vertical="center"/>
    </xf>
    <xf numFmtId="14" fontId="4" fillId="7" borderId="2" xfId="11" applyNumberFormat="1" applyFont="1" applyFill="1" applyBorder="1" applyAlignment="1">
      <alignment horizontal="center" vertical="center" wrapText="1"/>
    </xf>
    <xf numFmtId="14" fontId="4" fillId="7" borderId="6" xfId="11" applyNumberFormat="1" applyFont="1" applyFill="1" applyBorder="1" applyAlignment="1">
      <alignment vertical="center" wrapText="1"/>
    </xf>
    <xf numFmtId="14" fontId="4" fillId="7" borderId="11" xfId="11" applyNumberFormat="1" applyFont="1" applyFill="1" applyBorder="1" applyAlignment="1">
      <alignment horizontal="center" vertical="center" wrapText="1"/>
    </xf>
    <xf numFmtId="0" fontId="3" fillId="7" borderId="1" xfId="11" applyFont="1" applyFill="1" applyBorder="1" applyAlignment="1">
      <alignment horizontal="left" vertical="center" wrapText="1"/>
    </xf>
    <xf numFmtId="4" fontId="3" fillId="7" borderId="1" xfId="5" applyNumberFormat="1" applyFont="1" applyFill="1" applyBorder="1" applyAlignment="1">
      <alignment horizontal="right" vertical="center"/>
    </xf>
    <xf numFmtId="0" fontId="4" fillId="7" borderId="1" xfId="11" applyFont="1" applyFill="1" applyBorder="1" applyAlignment="1">
      <alignment horizontal="left" vertical="center"/>
    </xf>
    <xf numFmtId="4" fontId="3" fillId="2" borderId="0" xfId="11" applyNumberFormat="1" applyFont="1" applyFill="1" applyAlignment="1">
      <alignment horizontal="center" vertical="center"/>
    </xf>
    <xf numFmtId="4" fontId="3" fillId="7" borderId="1" xfId="5" applyNumberFormat="1" applyFont="1" applyFill="1" applyBorder="1" applyAlignment="1">
      <alignment vertical="center" wrapText="1"/>
    </xf>
    <xf numFmtId="4" fontId="4" fillId="0" borderId="0" xfId="5" applyNumberFormat="1" applyFont="1" applyAlignment="1">
      <alignment horizontal="right" vertical="center"/>
    </xf>
    <xf numFmtId="4" fontId="4" fillId="0" borderId="0" xfId="5" applyNumberFormat="1" applyFont="1" applyFill="1" applyAlignment="1">
      <alignment horizontal="right" vertical="center"/>
    </xf>
    <xf numFmtId="4" fontId="3" fillId="0" borderId="0" xfId="5" applyNumberFormat="1" applyFont="1" applyFill="1" applyBorder="1" applyAlignment="1">
      <alignment horizontal="right" vertical="center"/>
    </xf>
    <xf numFmtId="4" fontId="3" fillId="7" borderId="6" xfId="5" applyNumberFormat="1" applyFont="1" applyFill="1" applyBorder="1" applyAlignment="1">
      <alignment horizontal="right" vertical="center"/>
    </xf>
    <xf numFmtId="4" fontId="4" fillId="2" borderId="1" xfId="5" applyNumberFormat="1" applyFont="1" applyFill="1" applyBorder="1" applyAlignment="1">
      <alignment horizontal="right" vertical="center"/>
    </xf>
    <xf numFmtId="4" fontId="39" fillId="7" borderId="1" xfId="5" applyNumberFormat="1" applyFont="1" applyFill="1" applyBorder="1" applyAlignment="1">
      <alignment horizontal="center" vertical="center" wrapText="1"/>
    </xf>
    <xf numFmtId="1" fontId="11" fillId="2" borderId="1" xfId="0" applyNumberFormat="1" applyFont="1" applyFill="1" applyBorder="1" applyAlignment="1">
      <alignment horizontal="center" vertical="center"/>
    </xf>
    <xf numFmtId="1" fontId="4" fillId="2" borderId="1" xfId="11" applyNumberFormat="1" applyFont="1" applyFill="1" applyBorder="1" applyAlignment="1">
      <alignment vertical="center"/>
    </xf>
    <xf numFmtId="1" fontId="4" fillId="0" borderId="0" xfId="11" applyNumberFormat="1" applyFont="1" applyAlignment="1">
      <alignment horizontal="center" vertical="center"/>
    </xf>
    <xf numFmtId="1" fontId="3" fillId="0" borderId="0" xfId="11" applyNumberFormat="1" applyFont="1" applyFill="1" applyAlignment="1">
      <alignment horizontal="center" vertical="center"/>
    </xf>
    <xf numFmtId="1" fontId="3" fillId="2" borderId="0" xfId="11" applyNumberFormat="1" applyFont="1" applyFill="1" applyAlignment="1">
      <alignment horizontal="center" vertical="center"/>
    </xf>
    <xf numFmtId="1" fontId="4" fillId="0" borderId="1" xfId="11" applyNumberFormat="1" applyFont="1" applyFill="1" applyBorder="1" applyAlignment="1">
      <alignment horizontal="center" vertical="center" wrapText="1"/>
    </xf>
    <xf numFmtId="1" fontId="3" fillId="2" borderId="1" xfId="11" applyNumberFormat="1" applyFont="1" applyFill="1" applyBorder="1" applyAlignment="1">
      <alignment horizontal="center" vertical="center" wrapText="1"/>
    </xf>
    <xf numFmtId="1" fontId="4" fillId="2" borderId="1" xfId="11" applyNumberFormat="1" applyFont="1" applyFill="1" applyBorder="1" applyAlignment="1">
      <alignment horizontal="center" vertical="center"/>
    </xf>
    <xf numFmtId="166" fontId="3" fillId="2" borderId="1" xfId="5" applyNumberFormat="1" applyFont="1" applyFill="1" applyBorder="1" applyAlignment="1">
      <alignment horizontal="right" vertical="center"/>
    </xf>
    <xf numFmtId="14" fontId="4" fillId="0" borderId="0" xfId="11" applyNumberFormat="1" applyFont="1" applyAlignment="1">
      <alignment horizontal="left" vertical="center"/>
    </xf>
    <xf numFmtId="14" fontId="4" fillId="0" borderId="0" xfId="11" applyNumberFormat="1" applyFont="1" applyFill="1" applyAlignment="1">
      <alignment horizontal="left" vertical="center"/>
    </xf>
    <xf numFmtId="14" fontId="3" fillId="7" borderId="5" xfId="11" applyNumberFormat="1" applyFont="1" applyFill="1" applyBorder="1" applyAlignment="1">
      <alignment horizontal="center" vertical="center"/>
    </xf>
    <xf numFmtId="14" fontId="3" fillId="7" borderId="0" xfId="11" applyNumberFormat="1" applyFont="1" applyFill="1" applyBorder="1" applyAlignment="1">
      <alignment horizontal="left" vertical="center"/>
    </xf>
    <xf numFmtId="14" fontId="3" fillId="7" borderId="1" xfId="11" applyNumberFormat="1" applyFont="1" applyFill="1" applyBorder="1" applyAlignment="1">
      <alignment vertical="center"/>
    </xf>
    <xf numFmtId="14" fontId="3" fillId="7" borderId="10" xfId="11" applyNumberFormat="1" applyFont="1" applyFill="1" applyBorder="1" applyAlignment="1">
      <alignment horizontal="left" vertical="center"/>
    </xf>
    <xf numFmtId="14" fontId="3" fillId="7" borderId="8" xfId="11" applyNumberFormat="1" applyFont="1" applyFill="1" applyBorder="1" applyAlignment="1">
      <alignment horizontal="left" vertical="center"/>
    </xf>
    <xf numFmtId="14" fontId="3" fillId="7" borderId="4" xfId="11" applyNumberFormat="1" applyFont="1" applyFill="1" applyBorder="1" applyAlignment="1">
      <alignment horizontal="left" vertical="center"/>
    </xf>
    <xf numFmtId="14" fontId="3" fillId="7" borderId="4" xfId="11" applyNumberFormat="1" applyFont="1" applyFill="1" applyBorder="1" applyAlignment="1">
      <alignment horizontal="left" vertical="center" wrapText="1"/>
    </xf>
    <xf numFmtId="14" fontId="7" fillId="7" borderId="5" xfId="0" applyNumberFormat="1" applyFont="1" applyFill="1" applyBorder="1" applyAlignment="1">
      <alignment wrapText="1"/>
    </xf>
    <xf numFmtId="0" fontId="11" fillId="2" borderId="1" xfId="0" applyNumberFormat="1" applyFont="1" applyFill="1" applyBorder="1" applyAlignment="1">
      <alignment horizontal="center" vertical="center"/>
    </xf>
    <xf numFmtId="1" fontId="3" fillId="7" borderId="1" xfId="11" applyNumberFormat="1" applyFont="1" applyFill="1" applyBorder="1" applyAlignment="1">
      <alignment horizontal="center" vertical="center"/>
    </xf>
    <xf numFmtId="4" fontId="3" fillId="7" borderId="1" xfId="5" applyNumberFormat="1" applyFont="1" applyFill="1" applyBorder="1" applyAlignment="1">
      <alignment horizontal="center" vertical="center" wrapText="1"/>
    </xf>
    <xf numFmtId="1" fontId="4" fillId="7" borderId="2" xfId="11" applyNumberFormat="1" applyFont="1" applyFill="1" applyBorder="1" applyAlignment="1">
      <alignment horizontal="center" vertical="center" wrapText="1"/>
    </xf>
    <xf numFmtId="1" fontId="3" fillId="7" borderId="6" xfId="11" applyNumberFormat="1" applyFont="1" applyFill="1" applyBorder="1" applyAlignment="1">
      <alignment horizontal="center" vertical="center"/>
    </xf>
    <xf numFmtId="2" fontId="4" fillId="0" borderId="0" xfId="5" applyNumberFormat="1" applyFont="1" applyAlignment="1">
      <alignment horizontal="center" vertical="center"/>
    </xf>
    <xf numFmtId="2" fontId="4" fillId="0" borderId="0" xfId="5" applyNumberFormat="1" applyFont="1" applyFill="1" applyAlignment="1">
      <alignment horizontal="center" vertical="center"/>
    </xf>
    <xf numFmtId="2" fontId="3" fillId="7" borderId="1" xfId="5" applyNumberFormat="1" applyFont="1" applyFill="1" applyBorder="1" applyAlignment="1">
      <alignment vertical="center" wrapText="1"/>
    </xf>
    <xf numFmtId="2" fontId="4" fillId="7" borderId="10" xfId="5" applyNumberFormat="1" applyFont="1" applyFill="1" applyBorder="1" applyAlignment="1">
      <alignment horizontal="center" vertical="center"/>
    </xf>
    <xf numFmtId="2" fontId="4" fillId="2" borderId="1" xfId="5" applyNumberFormat="1" applyFont="1" applyFill="1" applyBorder="1" applyAlignment="1">
      <alignment horizontal="center" vertical="center"/>
    </xf>
    <xf numFmtId="2" fontId="3" fillId="7" borderId="1" xfId="5" applyNumberFormat="1" applyFont="1" applyFill="1" applyBorder="1" applyAlignment="1">
      <alignment vertical="center"/>
    </xf>
    <xf numFmtId="2" fontId="4" fillId="2" borderId="1" xfId="5" applyNumberFormat="1" applyFont="1" applyFill="1" applyBorder="1" applyAlignment="1">
      <alignment vertical="center"/>
    </xf>
    <xf numFmtId="2" fontId="3" fillId="7" borderId="4" xfId="5" applyNumberFormat="1" applyFont="1" applyFill="1" applyBorder="1" applyAlignment="1">
      <alignment horizontal="center" vertical="center"/>
    </xf>
    <xf numFmtId="2" fontId="4" fillId="7" borderId="6" xfId="11" applyNumberFormat="1" applyFont="1" applyFill="1" applyBorder="1" applyAlignment="1">
      <alignment vertical="center" wrapText="1"/>
    </xf>
    <xf numFmtId="2" fontId="4" fillId="0" borderId="1" xfId="5" applyNumberFormat="1" applyFont="1" applyFill="1" applyBorder="1" applyAlignment="1">
      <alignment horizontal="center" vertical="center"/>
    </xf>
    <xf numFmtId="2" fontId="3" fillId="7" borderId="1" xfId="5" applyNumberFormat="1" applyFont="1" applyFill="1" applyBorder="1" applyAlignment="1">
      <alignment horizontal="center" vertical="center"/>
    </xf>
    <xf numFmtId="2" fontId="3" fillId="2" borderId="1" xfId="5" applyNumberFormat="1" applyFont="1" applyFill="1" applyBorder="1" applyAlignment="1">
      <alignment horizontal="center" vertical="center"/>
    </xf>
    <xf numFmtId="2" fontId="4" fillId="2" borderId="6" xfId="5" applyNumberFormat="1" applyFont="1" applyFill="1" applyBorder="1" applyAlignment="1">
      <alignment horizontal="center" vertical="center"/>
    </xf>
    <xf numFmtId="2" fontId="4" fillId="2" borderId="2" xfId="5" applyNumberFormat="1" applyFont="1" applyFill="1" applyBorder="1" applyAlignment="1">
      <alignment horizontal="center" vertical="center"/>
    </xf>
    <xf numFmtId="165" fontId="26" fillId="3" borderId="2" xfId="5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/>
    </xf>
    <xf numFmtId="0" fontId="26" fillId="8" borderId="1" xfId="0" applyFont="1" applyFill="1" applyBorder="1" applyAlignment="1">
      <alignment vertical="center"/>
    </xf>
    <xf numFmtId="164" fontId="41" fillId="8" borderId="1" xfId="0" applyNumberFormat="1" applyFont="1" applyFill="1" applyBorder="1" applyAlignment="1">
      <alignment horizontal="right"/>
    </xf>
    <xf numFmtId="2" fontId="41" fillId="8" borderId="1" xfId="0" applyNumberFormat="1" applyFont="1" applyFill="1" applyBorder="1" applyAlignment="1">
      <alignment horizontal="right"/>
    </xf>
    <xf numFmtId="4" fontId="41" fillId="8" borderId="1" xfId="0" applyNumberFormat="1" applyFont="1" applyFill="1" applyBorder="1" applyAlignment="1">
      <alignment horizontal="right"/>
    </xf>
    <xf numFmtId="165" fontId="41" fillId="8" borderId="1" xfId="5" applyFont="1" applyFill="1" applyBorder="1" applyAlignment="1">
      <alignment horizontal="right"/>
    </xf>
    <xf numFmtId="10" fontId="41" fillId="8" borderId="1" xfId="12" applyNumberFormat="1" applyFont="1" applyFill="1" applyBorder="1" applyAlignment="1">
      <alignment horizontal="right"/>
    </xf>
    <xf numFmtId="10" fontId="41" fillId="8" borderId="1" xfId="5" applyNumberFormat="1" applyFont="1" applyFill="1" applyBorder="1" applyAlignment="1">
      <alignment horizontal="right"/>
    </xf>
    <xf numFmtId="164" fontId="41" fillId="8" borderId="1" xfId="5" applyNumberFormat="1" applyFont="1" applyFill="1" applyBorder="1" applyAlignment="1">
      <alignment horizontal="right"/>
    </xf>
    <xf numFmtId="165" fontId="41" fillId="9" borderId="1" xfId="5" applyFont="1" applyFill="1" applyBorder="1" applyAlignment="1">
      <alignment horizontal="right"/>
    </xf>
    <xf numFmtId="43" fontId="41" fillId="8" borderId="1" xfId="10" applyFont="1" applyFill="1" applyBorder="1" applyAlignment="1">
      <alignment horizontal="right"/>
    </xf>
    <xf numFmtId="4" fontId="41" fillId="8" borderId="1" xfId="10" applyNumberFormat="1" applyFont="1" applyFill="1" applyBorder="1" applyAlignment="1">
      <alignment horizontal="right"/>
    </xf>
    <xf numFmtId="0" fontId="26" fillId="8" borderId="1" xfId="0" applyFont="1" applyFill="1" applyBorder="1" applyAlignment="1">
      <alignment horizontal="left" vertical="center"/>
    </xf>
    <xf numFmtId="0" fontId="25" fillId="8" borderId="1" xfId="0" applyFont="1" applyFill="1" applyBorder="1" applyAlignment="1">
      <alignment horizontal="left" vertical="center"/>
    </xf>
    <xf numFmtId="0" fontId="31" fillId="8" borderId="1" xfId="0" applyFont="1" applyFill="1" applyBorder="1"/>
    <xf numFmtId="0" fontId="25" fillId="8" borderId="1" xfId="0" applyFont="1" applyFill="1" applyBorder="1" applyAlignment="1">
      <alignment vertical="center"/>
    </xf>
    <xf numFmtId="0" fontId="25" fillId="8" borderId="3" xfId="0" applyFont="1" applyFill="1" applyBorder="1" applyAlignment="1">
      <alignment horizontal="center" vertical="center"/>
    </xf>
    <xf numFmtId="0" fontId="32" fillId="8" borderId="1" xfId="0" applyFont="1" applyFill="1" applyBorder="1" applyAlignment="1">
      <alignment horizontal="center" vertical="center"/>
    </xf>
    <xf numFmtId="14" fontId="4" fillId="2" borderId="2" xfId="11" applyNumberFormat="1" applyFont="1" applyFill="1" applyBorder="1" applyAlignment="1">
      <alignment horizontal="center" vertical="center" wrapText="1"/>
    </xf>
    <xf numFmtId="1" fontId="4" fillId="2" borderId="2" xfId="11" applyNumberFormat="1" applyFont="1" applyFill="1" applyBorder="1" applyAlignment="1">
      <alignment horizontal="center" vertical="center" wrapText="1"/>
    </xf>
    <xf numFmtId="0" fontId="3" fillId="8" borderId="1" xfId="11" applyFont="1" applyFill="1" applyBorder="1" applyAlignment="1">
      <alignment horizontal="center" vertical="center"/>
    </xf>
    <xf numFmtId="14" fontId="3" fillId="8" borderId="4" xfId="11" applyNumberFormat="1" applyFont="1" applyFill="1" applyBorder="1" applyAlignment="1">
      <alignment horizontal="left" vertical="center"/>
    </xf>
    <xf numFmtId="0" fontId="4" fillId="8" borderId="4" xfId="11" applyFont="1" applyFill="1" applyBorder="1" applyAlignment="1">
      <alignment horizontal="center" vertical="center"/>
    </xf>
    <xf numFmtId="1" fontId="4" fillId="8" borderId="4" xfId="11" applyNumberFormat="1" applyFont="1" applyFill="1" applyBorder="1" applyAlignment="1">
      <alignment horizontal="center" vertical="center"/>
    </xf>
    <xf numFmtId="0" fontId="4" fillId="8" borderId="4" xfId="11" applyFont="1" applyFill="1" applyBorder="1" applyAlignment="1">
      <alignment horizontal="left" vertical="center" wrapText="1"/>
    </xf>
    <xf numFmtId="0" fontId="4" fillId="8" borderId="1" xfId="11" applyFont="1" applyFill="1" applyBorder="1" applyAlignment="1">
      <alignment vertical="center"/>
    </xf>
    <xf numFmtId="2" fontId="4" fillId="8" borderId="1" xfId="11" applyNumberFormat="1" applyFont="1" applyFill="1" applyBorder="1" applyAlignment="1">
      <alignment vertical="center"/>
    </xf>
    <xf numFmtId="4" fontId="3" fillId="8" borderId="1" xfId="5" applyNumberFormat="1" applyFont="1" applyFill="1" applyBorder="1" applyAlignment="1">
      <alignment horizontal="right" vertical="center"/>
    </xf>
    <xf numFmtId="0" fontId="4" fillId="8" borderId="1" xfId="11" applyFont="1" applyFill="1" applyBorder="1" applyAlignment="1">
      <alignment horizontal="left" vertical="center"/>
    </xf>
    <xf numFmtId="14" fontId="3" fillId="8" borderId="1" xfId="11" applyNumberFormat="1" applyFont="1" applyFill="1" applyBorder="1" applyAlignment="1">
      <alignment vertical="center"/>
    </xf>
    <xf numFmtId="14" fontId="3" fillId="8" borderId="5" xfId="11" applyNumberFormat="1" applyFont="1" applyFill="1" applyBorder="1" applyAlignment="1">
      <alignment horizontal="left" vertical="center"/>
    </xf>
    <xf numFmtId="0" fontId="3" fillId="8" borderId="1" xfId="11" applyFont="1" applyFill="1" applyBorder="1" applyAlignment="1">
      <alignment horizontal="center" vertical="center" wrapText="1"/>
    </xf>
    <xf numFmtId="1" fontId="3" fillId="8" borderId="1" xfId="11" applyNumberFormat="1" applyFont="1" applyFill="1" applyBorder="1" applyAlignment="1">
      <alignment horizontal="center" vertical="center" wrapText="1"/>
    </xf>
    <xf numFmtId="0" fontId="3" fillId="8" borderId="1" xfId="11" applyFont="1" applyFill="1" applyBorder="1" applyAlignment="1">
      <alignment horizontal="left" vertical="center" wrapText="1"/>
    </xf>
    <xf numFmtId="0" fontId="12" fillId="8" borderId="1" xfId="0" applyFont="1" applyFill="1" applyBorder="1" applyAlignment="1">
      <alignment vertical="center"/>
    </xf>
    <xf numFmtId="0" fontId="12" fillId="8" borderId="1" xfId="0" applyFont="1" applyFill="1" applyBorder="1" applyAlignment="1">
      <alignment horizontal="center" vertical="center"/>
    </xf>
    <xf numFmtId="2" fontId="12" fillId="8" borderId="1" xfId="0" applyNumberFormat="1" applyFont="1" applyFill="1" applyBorder="1" applyAlignment="1">
      <alignment horizontal="center" vertical="center"/>
    </xf>
    <xf numFmtId="4" fontId="3" fillId="8" borderId="2" xfId="5" applyNumberFormat="1" applyFont="1" applyFill="1" applyBorder="1" applyAlignment="1">
      <alignment horizontal="right" vertical="center"/>
    </xf>
    <xf numFmtId="0" fontId="4" fillId="8" borderId="7" xfId="11" applyFont="1" applyFill="1" applyBorder="1" applyAlignment="1">
      <alignment vertical="center"/>
    </xf>
    <xf numFmtId="14" fontId="3" fillId="8" borderId="8" xfId="11" applyNumberFormat="1" applyFont="1" applyFill="1" applyBorder="1" applyAlignment="1">
      <alignment horizontal="left" vertical="center"/>
    </xf>
    <xf numFmtId="0" fontId="3" fillId="8" borderId="8" xfId="11" applyFont="1" applyFill="1" applyBorder="1" applyAlignment="1">
      <alignment horizontal="center" vertical="center" wrapText="1"/>
    </xf>
    <xf numFmtId="1" fontId="3" fillId="8" borderId="8" xfId="11" applyNumberFormat="1" applyFont="1" applyFill="1" applyBorder="1" applyAlignment="1">
      <alignment horizontal="center" vertical="center" wrapText="1"/>
    </xf>
    <xf numFmtId="0" fontId="3" fillId="8" borderId="8" xfId="11" applyFont="1" applyFill="1" applyBorder="1" applyAlignment="1">
      <alignment horizontal="left" vertical="center" wrapText="1"/>
    </xf>
    <xf numFmtId="0" fontId="12" fillId="8" borderId="2" xfId="0" applyFont="1" applyFill="1" applyBorder="1" applyAlignment="1">
      <alignment vertical="center"/>
    </xf>
    <xf numFmtId="0" fontId="12" fillId="8" borderId="2" xfId="0" applyFont="1" applyFill="1" applyBorder="1" applyAlignment="1">
      <alignment horizontal="center" vertical="center"/>
    </xf>
    <xf numFmtId="2" fontId="12" fillId="8" borderId="2" xfId="0" applyNumberFormat="1" applyFont="1" applyFill="1" applyBorder="1" applyAlignment="1">
      <alignment horizontal="center" vertical="center"/>
    </xf>
    <xf numFmtId="14" fontId="4" fillId="8" borderId="11" xfId="11" applyNumberFormat="1" applyFont="1" applyFill="1" applyBorder="1" applyAlignment="1">
      <alignment horizontal="center" vertical="center" wrapText="1"/>
    </xf>
    <xf numFmtId="0" fontId="3" fillId="8" borderId="4" xfId="11" applyFont="1" applyFill="1" applyBorder="1" applyAlignment="1">
      <alignment horizontal="center" vertical="center" wrapText="1"/>
    </xf>
    <xf numFmtId="1" fontId="3" fillId="8" borderId="4" xfId="11" applyNumberFormat="1" applyFont="1" applyFill="1" applyBorder="1" applyAlignment="1">
      <alignment horizontal="center" vertical="center" wrapText="1"/>
    </xf>
    <xf numFmtId="0" fontId="3" fillId="8" borderId="4" xfId="11" applyFont="1" applyFill="1" applyBorder="1" applyAlignment="1">
      <alignment horizontal="left" vertical="center" wrapText="1"/>
    </xf>
    <xf numFmtId="0" fontId="3" fillId="8" borderId="4" xfId="11" applyFont="1" applyFill="1" applyBorder="1" applyAlignment="1">
      <alignment vertical="center" wrapText="1"/>
    </xf>
    <xf numFmtId="0" fontId="3" fillId="8" borderId="4" xfId="11" applyFont="1" applyFill="1" applyBorder="1" applyAlignment="1">
      <alignment horizontal="center" vertical="center"/>
    </xf>
    <xf numFmtId="2" fontId="3" fillId="8" borderId="4" xfId="5" applyNumberFormat="1" applyFont="1" applyFill="1" applyBorder="1" applyAlignment="1">
      <alignment horizontal="center" vertical="center"/>
    </xf>
    <xf numFmtId="14" fontId="3" fillId="8" borderId="4" xfId="11" applyNumberFormat="1" applyFont="1" applyFill="1" applyBorder="1" applyAlignment="1">
      <alignment horizontal="left" vertical="center" wrapText="1"/>
    </xf>
    <xf numFmtId="14" fontId="3" fillId="8" borderId="0" xfId="11" applyNumberFormat="1" applyFont="1" applyFill="1" applyBorder="1" applyAlignment="1">
      <alignment horizontal="left" vertical="center"/>
    </xf>
    <xf numFmtId="14" fontId="7" fillId="8" borderId="5" xfId="0" applyNumberFormat="1" applyFont="1" applyFill="1" applyBorder="1" applyAlignment="1">
      <alignment wrapText="1"/>
    </xf>
    <xf numFmtId="0" fontId="3" fillId="8" borderId="1" xfId="11" applyFont="1" applyFill="1" applyBorder="1" applyAlignment="1">
      <alignment vertical="center" wrapText="1"/>
    </xf>
    <xf numFmtId="2" fontId="3" fillId="8" borderId="1" xfId="5" applyNumberFormat="1" applyFont="1" applyFill="1" applyBorder="1" applyAlignment="1">
      <alignment horizontal="center" vertical="center"/>
    </xf>
    <xf numFmtId="14" fontId="3" fillId="8" borderId="11" xfId="11" applyNumberFormat="1" applyFont="1" applyFill="1" applyBorder="1" applyAlignment="1">
      <alignment horizontal="left" vertical="center"/>
    </xf>
    <xf numFmtId="14" fontId="8" fillId="8" borderId="5" xfId="0" applyNumberFormat="1" applyFont="1" applyFill="1" applyBorder="1" applyAlignment="1">
      <alignment horizontal="left" vertical="center" wrapText="1"/>
    </xf>
    <xf numFmtId="4" fontId="3" fillId="8" borderId="1" xfId="5" applyNumberFormat="1" applyFont="1" applyFill="1" applyBorder="1" applyAlignment="1">
      <alignment horizontal="right" vertical="center" wrapText="1"/>
    </xf>
    <xf numFmtId="0" fontId="3" fillId="8" borderId="1" xfId="11" applyFont="1" applyFill="1" applyBorder="1" applyAlignment="1">
      <alignment horizontal="left" vertical="center"/>
    </xf>
    <xf numFmtId="14" fontId="7" fillId="8" borderId="5" xfId="0" applyNumberFormat="1" applyFont="1" applyFill="1" applyBorder="1"/>
    <xf numFmtId="14" fontId="9" fillId="8" borderId="5" xfId="0" applyNumberFormat="1" applyFont="1" applyFill="1" applyBorder="1" applyAlignment="1">
      <alignment wrapText="1"/>
    </xf>
    <xf numFmtId="0" fontId="20" fillId="7" borderId="1" xfId="0" applyFont="1" applyFill="1" applyBorder="1" applyAlignment="1">
      <alignment horizontal="center"/>
    </xf>
    <xf numFmtId="0" fontId="20" fillId="7" borderId="3" xfId="0" applyFont="1" applyFill="1" applyBorder="1" applyAlignment="1">
      <alignment horizontal="center"/>
    </xf>
    <xf numFmtId="0" fontId="20" fillId="7" borderId="12" xfId="0" applyFont="1" applyFill="1" applyBorder="1" applyAlignment="1">
      <alignment horizontal="center"/>
    </xf>
    <xf numFmtId="0" fontId="20" fillId="7" borderId="12" xfId="0" applyFont="1" applyFill="1" applyBorder="1" applyAlignment="1">
      <alignment horizontal="center" wrapText="1"/>
    </xf>
    <xf numFmtId="0" fontId="20" fillId="7" borderId="1" xfId="0" applyFont="1" applyFill="1" applyBorder="1" applyAlignment="1">
      <alignment horizontal="center" wrapText="1"/>
    </xf>
    <xf numFmtId="0" fontId="20" fillId="7" borderId="20" xfId="0" applyFont="1" applyFill="1" applyBorder="1" applyAlignment="1">
      <alignment horizontal="center" wrapText="1"/>
    </xf>
    <xf numFmtId="0" fontId="20" fillId="7" borderId="8" xfId="0" applyFont="1" applyFill="1" applyBorder="1" applyAlignment="1">
      <alignment horizontal="center"/>
    </xf>
    <xf numFmtId="0" fontId="20" fillId="7" borderId="2" xfId="0" applyFont="1" applyFill="1" applyBorder="1" applyAlignment="1">
      <alignment horizontal="center"/>
    </xf>
    <xf numFmtId="0" fontId="20" fillId="7" borderId="5" xfId="0" applyFont="1" applyFill="1" applyBorder="1" applyAlignment="1">
      <alignment horizontal="center" wrapText="1"/>
    </xf>
    <xf numFmtId="4" fontId="3" fillId="7" borderId="4" xfId="11" applyNumberFormat="1" applyFont="1" applyFill="1" applyBorder="1" applyAlignment="1">
      <alignment horizontal="center" vertical="center"/>
    </xf>
    <xf numFmtId="14" fontId="4" fillId="2" borderId="6" xfId="11" applyNumberFormat="1" applyFont="1" applyFill="1" applyBorder="1" applyAlignment="1">
      <alignment vertical="center" wrapText="1"/>
    </xf>
    <xf numFmtId="2" fontId="4" fillId="2" borderId="6" xfId="11" applyNumberFormat="1" applyFont="1" applyFill="1" applyBorder="1" applyAlignment="1">
      <alignment vertical="center" wrapText="1"/>
    </xf>
    <xf numFmtId="14" fontId="4" fillId="2" borderId="11" xfId="11" applyNumberFormat="1" applyFont="1" applyFill="1" applyBorder="1" applyAlignment="1">
      <alignment horizontal="center" vertical="center" wrapText="1"/>
    </xf>
    <xf numFmtId="4" fontId="3" fillId="2" borderId="1" xfId="11" applyNumberFormat="1" applyFont="1" applyFill="1" applyBorder="1" applyAlignment="1">
      <alignment vertical="center" wrapText="1"/>
    </xf>
    <xf numFmtId="4" fontId="4" fillId="0" borderId="0" xfId="11" applyNumberFormat="1" applyFont="1" applyAlignment="1">
      <alignment horizontal="center" vertical="center"/>
    </xf>
    <xf numFmtId="4" fontId="3" fillId="0" borderId="0" xfId="11" applyNumberFormat="1" applyFont="1" applyFill="1" applyBorder="1" applyAlignment="1">
      <alignment horizontal="center" vertical="center"/>
    </xf>
    <xf numFmtId="4" fontId="3" fillId="7" borderId="1" xfId="11" applyNumberFormat="1" applyFont="1" applyFill="1" applyBorder="1" applyAlignment="1">
      <alignment horizontal="center" vertical="center" wrapText="1"/>
    </xf>
    <xf numFmtId="4" fontId="4" fillId="8" borderId="1" xfId="11" applyNumberFormat="1" applyFont="1" applyFill="1" applyBorder="1" applyAlignment="1">
      <alignment vertical="center"/>
    </xf>
    <xf numFmtId="4" fontId="4" fillId="7" borderId="10" xfId="11" applyNumberFormat="1" applyFont="1" applyFill="1" applyBorder="1" applyAlignment="1">
      <alignment horizontal="center" vertical="center"/>
    </xf>
    <xf numFmtId="4" fontId="4" fillId="2" borderId="1" xfId="5" applyNumberFormat="1" applyFont="1" applyFill="1" applyBorder="1" applyAlignment="1">
      <alignment horizontal="center" vertical="center"/>
    </xf>
    <xf numFmtId="4" fontId="3" fillId="8" borderId="1" xfId="11" applyNumberFormat="1" applyFont="1" applyFill="1" applyBorder="1" applyAlignment="1">
      <alignment horizontal="center" vertical="center"/>
    </xf>
    <xf numFmtId="4" fontId="3" fillId="8" borderId="8" xfId="11" applyNumberFormat="1" applyFont="1" applyFill="1" applyBorder="1" applyAlignment="1">
      <alignment horizontal="center" vertical="center"/>
    </xf>
    <xf numFmtId="4" fontId="4" fillId="2" borderId="1" xfId="11" applyNumberFormat="1" applyFont="1" applyFill="1" applyBorder="1" applyAlignment="1">
      <alignment horizontal="center" vertical="center"/>
    </xf>
    <xf numFmtId="4" fontId="3" fillId="2" borderId="1" xfId="11" applyNumberFormat="1" applyFont="1" applyFill="1" applyBorder="1" applyAlignment="1">
      <alignment horizontal="center" vertical="center"/>
    </xf>
    <xf numFmtId="4" fontId="4" fillId="7" borderId="6" xfId="11" applyNumberFormat="1" applyFont="1" applyFill="1" applyBorder="1" applyAlignment="1">
      <alignment vertical="center" wrapText="1"/>
    </xf>
    <xf numFmtId="4" fontId="4" fillId="2" borderId="6" xfId="11" applyNumberFormat="1" applyFont="1" applyFill="1" applyBorder="1" applyAlignment="1">
      <alignment vertical="center" wrapText="1"/>
    </xf>
    <xf numFmtId="4" fontId="3" fillId="8" borderId="4" xfId="11" applyNumberFormat="1" applyFont="1" applyFill="1" applyBorder="1" applyAlignment="1">
      <alignment horizontal="center" vertical="center"/>
    </xf>
    <xf numFmtId="4" fontId="4" fillId="0" borderId="1" xfId="11" applyNumberFormat="1" applyFont="1" applyFill="1" applyBorder="1" applyAlignment="1">
      <alignment horizontal="center" vertical="center"/>
    </xf>
    <xf numFmtId="4" fontId="4" fillId="2" borderId="6" xfId="11" applyNumberFormat="1" applyFont="1" applyFill="1" applyBorder="1" applyAlignment="1">
      <alignment horizontal="right" vertical="center"/>
    </xf>
    <xf numFmtId="4" fontId="4" fillId="2" borderId="2" xfId="11" applyNumberFormat="1" applyFont="1" applyFill="1" applyBorder="1" applyAlignment="1">
      <alignment horizontal="center" vertical="center"/>
    </xf>
    <xf numFmtId="4" fontId="3" fillId="8" borderId="1" xfId="11" applyNumberFormat="1" applyFont="1" applyFill="1" applyBorder="1" applyAlignment="1">
      <alignment horizontal="center" vertical="center" wrapText="1"/>
    </xf>
    <xf numFmtId="4" fontId="3" fillId="7" borderId="5" xfId="11" applyNumberFormat="1" applyFont="1" applyFill="1" applyBorder="1" applyAlignment="1">
      <alignment horizontal="right" vertical="center"/>
    </xf>
    <xf numFmtId="0" fontId="4" fillId="2" borderId="4" xfId="11" applyFont="1" applyFill="1" applyBorder="1" applyAlignment="1">
      <alignment horizontal="center" vertical="center" wrapText="1"/>
    </xf>
    <xf numFmtId="1" fontId="4" fillId="0" borderId="0" xfId="11" applyNumberFormat="1" applyFont="1" applyAlignment="1">
      <alignment horizontal="left" vertical="center"/>
    </xf>
    <xf numFmtId="1" fontId="3" fillId="0" borderId="0" xfId="11" applyNumberFormat="1" applyFont="1" applyFill="1" applyAlignment="1">
      <alignment horizontal="left" vertical="center"/>
    </xf>
    <xf numFmtId="1" fontId="3" fillId="2" borderId="0" xfId="11" applyNumberFormat="1" applyFont="1" applyFill="1" applyAlignment="1">
      <alignment horizontal="left" vertical="center"/>
    </xf>
    <xf numFmtId="1" fontId="3" fillId="8" borderId="4" xfId="11" applyNumberFormat="1" applyFont="1" applyFill="1" applyBorder="1" applyAlignment="1">
      <alignment vertical="center"/>
    </xf>
    <xf numFmtId="1" fontId="3" fillId="7" borderId="1" xfId="11" applyNumberFormat="1" applyFont="1" applyFill="1" applyBorder="1" applyAlignment="1">
      <alignment vertical="center"/>
    </xf>
    <xf numFmtId="1" fontId="3" fillId="7" borderId="6" xfId="11" applyNumberFormat="1" applyFont="1" applyFill="1" applyBorder="1" applyAlignment="1">
      <alignment vertical="center"/>
    </xf>
    <xf numFmtId="1" fontId="3" fillId="8" borderId="1" xfId="11" applyNumberFormat="1" applyFont="1" applyFill="1" applyBorder="1" applyAlignment="1">
      <alignment horizontal="left" vertical="center"/>
    </xf>
    <xf numFmtId="1" fontId="3" fillId="8" borderId="8" xfId="11" applyNumberFormat="1" applyFont="1" applyFill="1" applyBorder="1" applyAlignment="1">
      <alignment horizontal="left" vertical="center"/>
    </xf>
    <xf numFmtId="1" fontId="4" fillId="0" borderId="1" xfId="11" applyNumberFormat="1" applyFont="1" applyFill="1" applyBorder="1" applyAlignment="1">
      <alignment horizontal="center" vertical="center"/>
    </xf>
    <xf numFmtId="1" fontId="4" fillId="2" borderId="1" xfId="11" applyNumberFormat="1" applyFont="1" applyFill="1" applyBorder="1" applyAlignment="1">
      <alignment horizontal="left" vertical="center"/>
    </xf>
    <xf numFmtId="1" fontId="3" fillId="2" borderId="1" xfId="11" applyNumberFormat="1" applyFont="1" applyFill="1" applyBorder="1" applyAlignment="1">
      <alignment horizontal="left" vertical="center"/>
    </xf>
    <xf numFmtId="0" fontId="21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vertical="top"/>
    </xf>
    <xf numFmtId="14" fontId="4" fillId="2" borderId="2" xfId="11" applyNumberFormat="1" applyFont="1" applyFill="1" applyBorder="1" applyAlignment="1">
      <alignment horizontal="left" vertical="center" wrapText="1"/>
    </xf>
    <xf numFmtId="0" fontId="48" fillId="2" borderId="0" xfId="1" applyFont="1" applyFill="1" applyBorder="1" applyAlignment="1">
      <alignment horizontal="center" vertical="center" wrapText="1"/>
    </xf>
    <xf numFmtId="4" fontId="50" fillId="0" borderId="0" xfId="11" applyNumberFormat="1" applyFont="1" applyFill="1" applyAlignment="1">
      <alignment horizontal="left" vertical="center" wrapText="1"/>
    </xf>
    <xf numFmtId="4" fontId="51" fillId="3" borderId="1" xfId="7" applyNumberFormat="1" applyFont="1" applyFill="1" applyBorder="1" applyAlignment="1">
      <alignment horizontal="center" vertical="center" wrapText="1"/>
    </xf>
    <xf numFmtId="167" fontId="51" fillId="3" borderId="1" xfId="7" applyNumberFormat="1" applyFont="1" applyFill="1" applyBorder="1" applyAlignment="1">
      <alignment horizontal="center" vertical="center" wrapText="1"/>
    </xf>
    <xf numFmtId="3" fontId="51" fillId="3" borderId="1" xfId="7" applyNumberFormat="1" applyFont="1" applyFill="1" applyBorder="1" applyAlignment="1">
      <alignment horizontal="center" vertical="center" wrapText="1"/>
    </xf>
    <xf numFmtId="167" fontId="51" fillId="3" borderId="1" xfId="7" applyNumberFormat="1" applyFont="1" applyFill="1" applyBorder="1" applyAlignment="1">
      <alignment horizontal="left" vertical="center" wrapText="1"/>
    </xf>
    <xf numFmtId="0" fontId="54" fillId="2" borderId="1" xfId="11" applyFont="1" applyFill="1" applyBorder="1" applyAlignment="1">
      <alignment horizontal="center" vertical="center" wrapText="1"/>
    </xf>
    <xf numFmtId="1" fontId="54" fillId="2" borderId="1" xfId="11" applyNumberFormat="1" applyFont="1" applyFill="1" applyBorder="1" applyAlignment="1">
      <alignment horizontal="center" vertical="center" wrapText="1"/>
    </xf>
    <xf numFmtId="14" fontId="54" fillId="2" borderId="1" xfId="11" applyNumberFormat="1" applyFont="1" applyFill="1" applyBorder="1" applyAlignment="1">
      <alignment vertical="center" wrapText="1"/>
    </xf>
    <xf numFmtId="14" fontId="54" fillId="2" borderId="1" xfId="11" applyNumberFormat="1" applyFont="1" applyFill="1" applyBorder="1" applyAlignment="1">
      <alignment horizontal="center" vertical="center" wrapText="1"/>
    </xf>
    <xf numFmtId="14" fontId="49" fillId="2" borderId="1" xfId="11" applyNumberFormat="1" applyFont="1" applyFill="1" applyBorder="1" applyAlignment="1">
      <alignment vertical="center" wrapText="1"/>
    </xf>
    <xf numFmtId="1" fontId="49" fillId="2" borderId="1" xfId="11" applyNumberFormat="1" applyFont="1" applyFill="1" applyBorder="1" applyAlignment="1">
      <alignment vertical="center" wrapText="1"/>
    </xf>
    <xf numFmtId="0" fontId="49" fillId="0" borderId="0" xfId="0" applyFont="1" applyBorder="1" applyAlignment="1">
      <alignment wrapText="1"/>
    </xf>
    <xf numFmtId="0" fontId="48" fillId="0" borderId="0" xfId="0" applyFont="1" applyBorder="1" applyAlignment="1">
      <alignment horizontal="center" wrapText="1"/>
    </xf>
    <xf numFmtId="43" fontId="50" fillId="2" borderId="0" xfId="1" applyNumberFormat="1" applyFont="1" applyFill="1" applyBorder="1" applyAlignment="1">
      <alignment horizontal="left" vertical="center" wrapText="1"/>
    </xf>
    <xf numFmtId="4" fontId="49" fillId="0" borderId="0" xfId="11" applyNumberFormat="1" applyFont="1" applyFill="1" applyAlignment="1">
      <alignment horizontal="left" vertical="center" wrapText="1"/>
    </xf>
    <xf numFmtId="0" fontId="49" fillId="0" borderId="0" xfId="0" applyFont="1" applyAlignment="1">
      <alignment wrapText="1"/>
    </xf>
    <xf numFmtId="165" fontId="49" fillId="0" borderId="0" xfId="5" applyFont="1" applyFill="1" applyAlignment="1">
      <alignment horizontal="center" vertical="center" wrapText="1"/>
    </xf>
    <xf numFmtId="4" fontId="49" fillId="0" borderId="0" xfId="11" applyNumberFormat="1" applyFont="1" applyFill="1" applyAlignment="1">
      <alignment horizontal="center" vertical="center" wrapText="1"/>
    </xf>
    <xf numFmtId="165" fontId="49" fillId="0" borderId="0" xfId="5" applyFont="1" applyFill="1" applyAlignment="1">
      <alignment horizontal="right" vertical="center" wrapText="1"/>
    </xf>
    <xf numFmtId="4" fontId="50" fillId="0" borderId="0" xfId="11" applyNumberFormat="1" applyFont="1" applyFill="1" applyAlignment="1">
      <alignment horizontal="center" vertical="center" wrapText="1"/>
    </xf>
    <xf numFmtId="4" fontId="49" fillId="0" borderId="0" xfId="11" applyNumberFormat="1" applyFont="1" applyFill="1" applyAlignment="1">
      <alignment vertical="center" wrapText="1"/>
    </xf>
    <xf numFmtId="4" fontId="50" fillId="0" borderId="0" xfId="11" applyNumberFormat="1" applyFont="1" applyFill="1" applyBorder="1" applyAlignment="1">
      <alignment horizontal="center" vertical="center" wrapText="1"/>
    </xf>
    <xf numFmtId="165" fontId="50" fillId="0" borderId="0" xfId="5" applyFont="1" applyFill="1" applyBorder="1" applyAlignment="1">
      <alignment horizontal="right" vertical="center" wrapText="1"/>
    </xf>
    <xf numFmtId="4" fontId="50" fillId="2" borderId="0" xfId="11" applyNumberFormat="1" applyFont="1" applyFill="1" applyAlignment="1">
      <alignment vertical="center" wrapText="1"/>
    </xf>
    <xf numFmtId="165" fontId="49" fillId="2" borderId="0" xfId="5" applyFont="1" applyFill="1" applyAlignment="1">
      <alignment horizontal="center" vertical="center" wrapText="1"/>
    </xf>
    <xf numFmtId="4" fontId="50" fillId="2" borderId="0" xfId="11" applyNumberFormat="1" applyFont="1" applyFill="1" applyBorder="1" applyAlignment="1">
      <alignment horizontal="center" vertical="center" wrapText="1"/>
    </xf>
    <xf numFmtId="165" fontId="50" fillId="2" borderId="0" xfId="5" applyFont="1" applyFill="1" applyBorder="1" applyAlignment="1">
      <alignment horizontal="right" vertical="center" wrapText="1"/>
    </xf>
    <xf numFmtId="0" fontId="49" fillId="2" borderId="0" xfId="0" applyFont="1" applyFill="1" applyAlignment="1">
      <alignment wrapText="1"/>
    </xf>
    <xf numFmtId="0" fontId="49" fillId="0" borderId="0" xfId="0" applyFont="1" applyAlignment="1">
      <alignment horizontal="center" wrapText="1"/>
    </xf>
    <xf numFmtId="0" fontId="52" fillId="2" borderId="1" xfId="1" applyFont="1" applyFill="1" applyBorder="1" applyAlignment="1">
      <alignment horizontal="center" vertical="center" wrapText="1"/>
    </xf>
    <xf numFmtId="1" fontId="53" fillId="2" borderId="1" xfId="0" applyNumberFormat="1" applyFont="1" applyFill="1" applyBorder="1" applyAlignment="1">
      <alignment horizontal="center" vertical="center" wrapText="1"/>
    </xf>
    <xf numFmtId="14" fontId="52" fillId="2" borderId="1" xfId="0" applyNumberFormat="1" applyFont="1" applyFill="1" applyBorder="1" applyAlignment="1">
      <alignment horizontal="center" vertical="center" wrapText="1"/>
    </xf>
    <xf numFmtId="169" fontId="49" fillId="2" borderId="1" xfId="5" applyNumberFormat="1" applyFont="1" applyFill="1" applyBorder="1" applyAlignment="1">
      <alignment horizontal="right" vertical="center" wrapText="1"/>
    </xf>
    <xf numFmtId="4" fontId="49" fillId="2" borderId="1" xfId="11" applyNumberFormat="1" applyFont="1" applyFill="1" applyBorder="1" applyAlignment="1">
      <alignment horizontal="right" vertical="center" wrapText="1"/>
    </xf>
    <xf numFmtId="165" fontId="52" fillId="2" borderId="1" xfId="1" applyNumberFormat="1" applyFont="1" applyFill="1" applyBorder="1" applyAlignment="1">
      <alignment horizontal="right" vertical="center" wrapText="1"/>
    </xf>
    <xf numFmtId="0" fontId="52" fillId="2" borderId="1" xfId="1" applyFont="1" applyFill="1" applyBorder="1" applyAlignment="1">
      <alignment horizontal="right" vertical="center" wrapText="1"/>
    </xf>
    <xf numFmtId="166" fontId="55" fillId="2" borderId="1" xfId="0" applyNumberFormat="1" applyFont="1" applyFill="1" applyBorder="1" applyAlignment="1">
      <alignment horizontal="right" vertical="center" wrapText="1"/>
    </xf>
    <xf numFmtId="4" fontId="52" fillId="2" borderId="1" xfId="1" applyNumberFormat="1" applyFont="1" applyFill="1" applyBorder="1" applyAlignment="1">
      <alignment horizontal="right" vertical="center" wrapText="1"/>
    </xf>
    <xf numFmtId="169" fontId="52" fillId="2" borderId="1" xfId="1" applyNumberFormat="1" applyFont="1" applyFill="1" applyBorder="1" applyAlignment="1">
      <alignment horizontal="right" vertical="center" wrapText="1"/>
    </xf>
    <xf numFmtId="14" fontId="53" fillId="2" borderId="5" xfId="0" applyNumberFormat="1" applyFont="1" applyFill="1" applyBorder="1" applyAlignment="1">
      <alignment horizontal="right" vertical="center" wrapText="1"/>
    </xf>
    <xf numFmtId="14" fontId="49" fillId="2" borderId="1" xfId="11" applyNumberFormat="1" applyFont="1" applyFill="1" applyBorder="1" applyAlignment="1">
      <alignment horizontal="center" vertical="center" wrapText="1"/>
    </xf>
    <xf numFmtId="165" fontId="49" fillId="0" borderId="1" xfId="0" applyNumberFormat="1" applyFont="1" applyBorder="1" applyAlignment="1">
      <alignment horizontal="center" wrapText="1"/>
    </xf>
    <xf numFmtId="167" fontId="50" fillId="0" borderId="1" xfId="7" applyNumberFormat="1" applyFont="1" applyBorder="1" applyAlignment="1">
      <alignment vertical="center" wrapText="1"/>
    </xf>
    <xf numFmtId="4" fontId="50" fillId="0" borderId="1" xfId="7" applyNumberFormat="1" applyFont="1" applyBorder="1" applyAlignment="1">
      <alignment vertical="center" wrapText="1"/>
    </xf>
    <xf numFmtId="167" fontId="50" fillId="4" borderId="3" xfId="7" applyNumberFormat="1" applyFont="1" applyFill="1" applyBorder="1" applyAlignment="1">
      <alignment vertical="center" wrapText="1"/>
    </xf>
    <xf numFmtId="43" fontId="51" fillId="6" borderId="0" xfId="10" applyFont="1" applyFill="1" applyBorder="1" applyAlignment="1">
      <alignment horizontal="right" wrapText="1"/>
    </xf>
    <xf numFmtId="4" fontId="49" fillId="0" borderId="0" xfId="0" applyNumberFormat="1" applyFont="1" applyAlignment="1">
      <alignment wrapText="1"/>
    </xf>
    <xf numFmtId="0" fontId="48" fillId="0" borderId="0" xfId="0" applyFont="1" applyBorder="1" applyAlignment="1">
      <alignment horizontal="left" wrapText="1"/>
    </xf>
    <xf numFmtId="0" fontId="49" fillId="0" borderId="0" xfId="0" applyFont="1" applyAlignment="1">
      <alignment horizontal="left" wrapText="1"/>
    </xf>
    <xf numFmtId="0" fontId="54" fillId="2" borderId="1" xfId="11" applyFont="1" applyFill="1" applyBorder="1" applyAlignment="1">
      <alignment horizontal="left" vertical="center" wrapText="1"/>
    </xf>
    <xf numFmtId="0" fontId="49" fillId="0" borderId="1" xfId="0" applyFont="1" applyBorder="1" applyAlignment="1">
      <alignment horizontal="left" wrapText="1"/>
    </xf>
    <xf numFmtId="4" fontId="56" fillId="0" borderId="0" xfId="0" applyNumberFormat="1" applyFont="1"/>
    <xf numFmtId="0" fontId="3" fillId="8" borderId="6" xfId="11" applyFont="1" applyFill="1" applyBorder="1" applyAlignment="1">
      <alignment horizontal="left" vertical="center"/>
    </xf>
    <xf numFmtId="166" fontId="57" fillId="0" borderId="27" xfId="0" applyNumberFormat="1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2" fillId="2" borderId="1" xfId="0" applyFont="1" applyFill="1" applyBorder="1" applyAlignment="1">
      <alignment horizontal="center"/>
    </xf>
    <xf numFmtId="4" fontId="54" fillId="0" borderId="0" xfId="11" applyNumberFormat="1" applyFont="1" applyAlignment="1">
      <alignment horizontal="center" vertical="center"/>
    </xf>
    <xf numFmtId="4" fontId="51" fillId="3" borderId="1" xfId="7" applyNumberFormat="1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 wrapText="1"/>
    </xf>
    <xf numFmtId="170" fontId="4" fillId="2" borderId="1" xfId="5" applyNumberFormat="1" applyFont="1" applyFill="1" applyBorder="1" applyAlignment="1">
      <alignment horizontal="right" vertical="center"/>
    </xf>
    <xf numFmtId="1" fontId="49" fillId="2" borderId="1" xfId="11" applyNumberFormat="1" applyFont="1" applyFill="1" applyBorder="1" applyAlignment="1">
      <alignment horizontal="center" vertical="center" wrapText="1"/>
    </xf>
    <xf numFmtId="4" fontId="4" fillId="2" borderId="1" xfId="11" applyNumberFormat="1" applyFont="1" applyFill="1" applyBorder="1" applyAlignment="1">
      <alignment horizontal="left" vertical="center"/>
    </xf>
    <xf numFmtId="4" fontId="49" fillId="2" borderId="1" xfId="11" applyNumberFormat="1" applyFont="1" applyFill="1" applyBorder="1" applyAlignment="1">
      <alignment horizontal="right" vertical="center"/>
    </xf>
    <xf numFmtId="0" fontId="26" fillId="3" borderId="2" xfId="0" applyFont="1" applyFill="1" applyBorder="1" applyAlignment="1">
      <alignment horizontal="center" vertical="center" wrapText="1"/>
    </xf>
    <xf numFmtId="0" fontId="20" fillId="2" borderId="5" xfId="0" applyFont="1" applyFill="1" applyBorder="1" applyAlignment="1">
      <alignment horizontal="center"/>
    </xf>
    <xf numFmtId="0" fontId="25" fillId="10" borderId="1" xfId="0" applyFont="1" applyFill="1" applyBorder="1" applyAlignment="1">
      <alignment horizontal="left" vertical="center"/>
    </xf>
    <xf numFmtId="0" fontId="26" fillId="10" borderId="1" xfId="0" applyFont="1" applyFill="1" applyBorder="1" applyAlignment="1">
      <alignment horizontal="left" vertical="center"/>
    </xf>
    <xf numFmtId="10" fontId="42" fillId="10" borderId="1" xfId="12" applyNumberFormat="1" applyFont="1" applyFill="1" applyBorder="1" applyAlignment="1">
      <alignment horizontal="right"/>
    </xf>
    <xf numFmtId="165" fontId="41" fillId="10" borderId="1" xfId="5" applyFont="1" applyFill="1" applyBorder="1" applyAlignment="1">
      <alignment horizontal="right"/>
    </xf>
    <xf numFmtId="10" fontId="42" fillId="10" borderId="1" xfId="5" applyNumberFormat="1" applyFont="1" applyFill="1" applyBorder="1" applyAlignment="1">
      <alignment horizontal="right"/>
    </xf>
    <xf numFmtId="164" fontId="41" fillId="10" borderId="1" xfId="5" applyNumberFormat="1" applyFont="1" applyFill="1" applyBorder="1" applyAlignment="1">
      <alignment horizontal="right"/>
    </xf>
    <xf numFmtId="10" fontId="41" fillId="10" borderId="1" xfId="5" applyNumberFormat="1" applyFont="1" applyFill="1" applyBorder="1" applyAlignment="1">
      <alignment horizontal="right"/>
    </xf>
    <xf numFmtId="164" fontId="42" fillId="10" borderId="1" xfId="5" applyNumberFormat="1" applyFont="1" applyFill="1" applyBorder="1" applyAlignment="1">
      <alignment horizontal="right"/>
    </xf>
    <xf numFmtId="4" fontId="58" fillId="11" borderId="28" xfId="0" applyNumberFormat="1" applyFont="1" applyFill="1" applyBorder="1" applyAlignment="1">
      <alignment horizontal="center" vertical="center" wrapText="1"/>
    </xf>
    <xf numFmtId="43" fontId="59" fillId="0" borderId="0" xfId="0" applyNumberFormat="1" applyFont="1"/>
    <xf numFmtId="0" fontId="27" fillId="2" borderId="0" xfId="6" applyFont="1" applyFill="1" applyBorder="1" applyAlignment="1">
      <alignment horizontal="left" vertical="center"/>
    </xf>
    <xf numFmtId="14" fontId="4" fillId="2" borderId="1" xfId="11" applyNumberFormat="1" applyFont="1" applyFill="1" applyBorder="1" applyAlignment="1">
      <alignment horizontal="center" vertical="center" wrapText="1"/>
    </xf>
    <xf numFmtId="14" fontId="4" fillId="2" borderId="1" xfId="11" applyNumberFormat="1" applyFont="1" applyFill="1" applyBorder="1" applyAlignment="1">
      <alignment horizontal="left" vertical="center" wrapText="1"/>
    </xf>
    <xf numFmtId="0" fontId="21" fillId="7" borderId="1" xfId="0" applyFont="1" applyFill="1" applyBorder="1"/>
    <xf numFmtId="0" fontId="62" fillId="0" borderId="0" xfId="11" applyFont="1" applyAlignment="1">
      <alignment horizontal="left" vertical="center"/>
    </xf>
    <xf numFmtId="14" fontId="4" fillId="2" borderId="4" xfId="11" applyNumberFormat="1" applyFont="1" applyFill="1" applyBorder="1" applyAlignment="1">
      <alignment horizontal="center" vertical="center"/>
    </xf>
    <xf numFmtId="14" fontId="53" fillId="2" borderId="5" xfId="0" applyNumberFormat="1" applyFont="1" applyFill="1" applyBorder="1" applyAlignment="1">
      <alignment horizontal="center" vertical="center"/>
    </xf>
    <xf numFmtId="1" fontId="53" fillId="2" borderId="1" xfId="0" applyNumberFormat="1" applyFont="1" applyFill="1" applyBorder="1" applyAlignment="1">
      <alignment horizontal="center" vertical="center"/>
    </xf>
    <xf numFmtId="0" fontId="54" fillId="2" borderId="1" xfId="11" applyFont="1" applyFill="1" applyBorder="1" applyAlignment="1">
      <alignment vertical="center" wrapText="1"/>
    </xf>
    <xf numFmtId="14" fontId="54" fillId="2" borderId="1" xfId="11" applyNumberFormat="1" applyFont="1" applyFill="1" applyBorder="1" applyAlignment="1">
      <alignment vertical="center"/>
    </xf>
    <xf numFmtId="1" fontId="54" fillId="0" borderId="1" xfId="11" applyNumberFormat="1" applyFont="1" applyFill="1" applyBorder="1" applyAlignment="1">
      <alignment horizontal="center" vertical="center"/>
    </xf>
    <xf numFmtId="0" fontId="54" fillId="0" borderId="1" xfId="11" applyFont="1" applyFill="1" applyBorder="1" applyAlignment="1">
      <alignment horizontal="center" vertical="center" wrapText="1"/>
    </xf>
    <xf numFmtId="1" fontId="54" fillId="0" borderId="1" xfId="11" applyNumberFormat="1" applyFont="1" applyFill="1" applyBorder="1" applyAlignment="1">
      <alignment horizontal="center" vertical="center" wrapText="1"/>
    </xf>
    <xf numFmtId="1" fontId="54" fillId="2" borderId="1" xfId="11" applyNumberFormat="1" applyFont="1" applyFill="1" applyBorder="1" applyAlignment="1">
      <alignment horizontal="center" vertical="center"/>
    </xf>
    <xf numFmtId="0" fontId="54" fillId="2" borderId="1" xfId="11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/>
    </xf>
    <xf numFmtId="0" fontId="21" fillId="0" borderId="1" xfId="0" applyFont="1" applyFill="1" applyBorder="1" applyAlignment="1">
      <alignment horizontal="left"/>
    </xf>
    <xf numFmtId="0" fontId="21" fillId="0" borderId="23" xfId="0" applyFont="1" applyBorder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1" xfId="0" applyFill="1" applyBorder="1" applyAlignment="1">
      <alignment vertical="top"/>
    </xf>
    <xf numFmtId="4" fontId="3" fillId="7" borderId="1" xfId="5" applyNumberFormat="1" applyFont="1" applyFill="1" applyBorder="1" applyAlignment="1">
      <alignment horizontal="center" vertical="center" wrapText="1"/>
    </xf>
    <xf numFmtId="1" fontId="3" fillId="7" borderId="1" xfId="11" applyNumberFormat="1" applyFont="1" applyFill="1" applyBorder="1" applyAlignment="1">
      <alignment horizontal="center" vertical="center"/>
    </xf>
    <xf numFmtId="0" fontId="3" fillId="7" borderId="1" xfId="11" applyFont="1" applyFill="1" applyBorder="1" applyAlignment="1">
      <alignment horizontal="center" vertical="center" wrapText="1"/>
    </xf>
    <xf numFmtId="0" fontId="3" fillId="7" borderId="6" xfId="11" applyFont="1" applyFill="1" applyBorder="1" applyAlignment="1">
      <alignment horizontal="center" vertical="center"/>
    </xf>
    <xf numFmtId="0" fontId="3" fillId="7" borderId="2" xfId="11" applyFont="1" applyFill="1" applyBorder="1" applyAlignment="1">
      <alignment horizontal="center" vertical="center"/>
    </xf>
    <xf numFmtId="2" fontId="3" fillId="7" borderId="6" xfId="5" applyNumberFormat="1" applyFont="1" applyFill="1" applyBorder="1" applyAlignment="1">
      <alignment vertical="center" wrapText="1"/>
    </xf>
    <xf numFmtId="2" fontId="3" fillId="7" borderId="2" xfId="5" applyNumberFormat="1" applyFont="1" applyFill="1" applyBorder="1" applyAlignment="1">
      <alignment vertical="center" wrapText="1"/>
    </xf>
    <xf numFmtId="4" fontId="3" fillId="7" borderId="1" xfId="11" applyNumberFormat="1" applyFont="1" applyFill="1" applyBorder="1" applyAlignment="1">
      <alignment horizontal="center" vertical="center" wrapText="1"/>
    </xf>
    <xf numFmtId="4" fontId="3" fillId="2" borderId="0" xfId="11" applyNumberFormat="1" applyFont="1" applyFill="1" applyAlignment="1">
      <alignment horizontal="center" vertical="center"/>
    </xf>
    <xf numFmtId="49" fontId="3" fillId="2" borderId="0" xfId="11" applyNumberFormat="1" applyFont="1" applyFill="1" applyAlignment="1">
      <alignment horizontal="center" vertical="center"/>
    </xf>
    <xf numFmtId="4" fontId="3" fillId="0" borderId="0" xfId="11" applyNumberFormat="1" applyFont="1" applyFill="1" applyAlignment="1">
      <alignment horizontal="left" vertical="center" wrapText="1"/>
    </xf>
    <xf numFmtId="0" fontId="3" fillId="7" borderId="6" xfId="11" applyFont="1" applyFill="1" applyBorder="1" applyAlignment="1">
      <alignment horizontal="center" vertical="center" wrapText="1"/>
    </xf>
    <xf numFmtId="0" fontId="3" fillId="7" borderId="2" xfId="11" applyFont="1" applyFill="1" applyBorder="1" applyAlignment="1">
      <alignment horizontal="center" vertical="center" wrapText="1"/>
    </xf>
    <xf numFmtId="4" fontId="3" fillId="0" borderId="0" xfId="11" applyNumberFormat="1" applyFont="1" applyFill="1" applyAlignment="1">
      <alignment horizontal="left" vertical="center"/>
    </xf>
    <xf numFmtId="0" fontId="3" fillId="0" borderId="0" xfId="11" applyNumberFormat="1" applyFont="1" applyFill="1" applyAlignment="1">
      <alignment horizontal="left" vertical="center"/>
    </xf>
    <xf numFmtId="4" fontId="3" fillId="7" borderId="6" xfId="11" applyNumberFormat="1" applyFont="1" applyFill="1" applyBorder="1" applyAlignment="1">
      <alignment horizontal="center" vertical="center"/>
    </xf>
    <xf numFmtId="4" fontId="3" fillId="7" borderId="2" xfId="11" applyNumberFormat="1" applyFont="1" applyFill="1" applyBorder="1" applyAlignment="1">
      <alignment horizontal="center" vertical="center"/>
    </xf>
    <xf numFmtId="14" fontId="3" fillId="7" borderId="1" xfId="11" applyNumberFormat="1" applyFont="1" applyFill="1" applyBorder="1" applyAlignment="1">
      <alignment horizontal="center" vertical="center"/>
    </xf>
    <xf numFmtId="4" fontId="60" fillId="7" borderId="3" xfId="11" applyNumberFormat="1" applyFont="1" applyFill="1" applyBorder="1" applyAlignment="1">
      <alignment horizontal="center" vertical="center"/>
    </xf>
    <xf numFmtId="4" fontId="60" fillId="7" borderId="4" xfId="11" applyNumberFormat="1" applyFont="1" applyFill="1" applyBorder="1" applyAlignment="1">
      <alignment horizontal="center" vertical="center"/>
    </xf>
    <xf numFmtId="4" fontId="3" fillId="7" borderId="6" xfId="11" applyNumberFormat="1" applyFont="1" applyFill="1" applyBorder="1" applyAlignment="1">
      <alignment horizontal="center" vertical="center" wrapText="1"/>
    </xf>
    <xf numFmtId="4" fontId="3" fillId="7" borderId="2" xfId="11" applyNumberFormat="1" applyFont="1" applyFill="1" applyBorder="1" applyAlignment="1">
      <alignment horizontal="center" vertical="center" wrapText="1"/>
    </xf>
    <xf numFmtId="4" fontId="3" fillId="7" borderId="6" xfId="5" applyNumberFormat="1" applyFont="1" applyFill="1" applyBorder="1" applyAlignment="1">
      <alignment horizontal="center" vertical="center" wrapText="1"/>
    </xf>
    <xf numFmtId="4" fontId="3" fillId="7" borderId="2" xfId="5" applyNumberFormat="1" applyFont="1" applyFill="1" applyBorder="1" applyAlignment="1">
      <alignment horizontal="center" vertical="center" wrapText="1"/>
    </xf>
    <xf numFmtId="1" fontId="4" fillId="7" borderId="6" xfId="11" applyNumberFormat="1" applyFont="1" applyFill="1" applyBorder="1" applyAlignment="1">
      <alignment horizontal="center" vertical="center" wrapText="1"/>
    </xf>
    <xf numFmtId="1" fontId="4" fillId="7" borderId="2" xfId="11" applyNumberFormat="1" applyFont="1" applyFill="1" applyBorder="1" applyAlignment="1">
      <alignment horizontal="center" vertical="center" wrapText="1"/>
    </xf>
    <xf numFmtId="14" fontId="4" fillId="7" borderId="3" xfId="11" applyNumberFormat="1" applyFont="1" applyFill="1" applyBorder="1" applyAlignment="1">
      <alignment horizontal="center" vertical="center" wrapText="1"/>
    </xf>
    <xf numFmtId="14" fontId="4" fillId="7" borderId="5" xfId="11" applyNumberFormat="1" applyFont="1" applyFill="1" applyBorder="1" applyAlignment="1">
      <alignment horizontal="center" vertical="center" wrapText="1"/>
    </xf>
    <xf numFmtId="14" fontId="4" fillId="7" borderId="6" xfId="11" applyNumberFormat="1" applyFont="1" applyFill="1" applyBorder="1" applyAlignment="1">
      <alignment horizontal="center" vertical="center" wrapText="1"/>
    </xf>
    <xf numFmtId="14" fontId="4" fillId="7" borderId="2" xfId="11" applyNumberFormat="1" applyFont="1" applyFill="1" applyBorder="1" applyAlignment="1">
      <alignment horizontal="center" vertical="center" wrapText="1"/>
    </xf>
    <xf numFmtId="0" fontId="4" fillId="7" borderId="6" xfId="11" applyFont="1" applyFill="1" applyBorder="1" applyAlignment="1">
      <alignment horizontal="center" vertical="center" wrapText="1"/>
    </xf>
    <xf numFmtId="0" fontId="4" fillId="7" borderId="2" xfId="11" applyFont="1" applyFill="1" applyBorder="1" applyAlignment="1">
      <alignment horizontal="center" vertical="center" wrapText="1"/>
    </xf>
    <xf numFmtId="2" fontId="4" fillId="7" borderId="6" xfId="11" applyNumberFormat="1" applyFont="1" applyFill="1" applyBorder="1" applyAlignment="1">
      <alignment horizontal="center" vertical="center" wrapText="1"/>
    </xf>
    <xf numFmtId="2" fontId="4" fillId="7" borderId="2" xfId="11" applyNumberFormat="1" applyFont="1" applyFill="1" applyBorder="1" applyAlignment="1">
      <alignment horizontal="center" vertical="center" wrapText="1"/>
    </xf>
    <xf numFmtId="4" fontId="4" fillId="7" borderId="6" xfId="11" applyNumberFormat="1" applyFont="1" applyFill="1" applyBorder="1" applyAlignment="1">
      <alignment horizontal="center" vertical="center" wrapText="1"/>
    </xf>
    <xf numFmtId="4" fontId="4" fillId="7" borderId="2" xfId="11" applyNumberFormat="1" applyFont="1" applyFill="1" applyBorder="1" applyAlignment="1">
      <alignment horizontal="center" vertical="center" wrapText="1"/>
    </xf>
    <xf numFmtId="1" fontId="3" fillId="7" borderId="6" xfId="11" applyNumberFormat="1" applyFont="1" applyFill="1" applyBorder="1" applyAlignment="1">
      <alignment horizontal="center" vertical="center"/>
    </xf>
    <xf numFmtId="1" fontId="3" fillId="7" borderId="2" xfId="11" applyNumberFormat="1" applyFont="1" applyFill="1" applyBorder="1" applyAlignment="1">
      <alignment horizontal="center" vertical="center"/>
    </xf>
    <xf numFmtId="0" fontId="4" fillId="2" borderId="6" xfId="11" applyFont="1" applyFill="1" applyBorder="1" applyAlignment="1">
      <alignment horizontal="center" vertical="center" wrapText="1"/>
    </xf>
    <xf numFmtId="0" fontId="4" fillId="2" borderId="7" xfId="11" applyFont="1" applyFill="1" applyBorder="1" applyAlignment="1">
      <alignment horizontal="center" vertical="center" wrapText="1"/>
    </xf>
    <xf numFmtId="0" fontId="4" fillId="2" borderId="2" xfId="11" applyFont="1" applyFill="1" applyBorder="1" applyAlignment="1">
      <alignment horizontal="center" vertical="center" wrapText="1"/>
    </xf>
    <xf numFmtId="1" fontId="4" fillId="2" borderId="6" xfId="11" applyNumberFormat="1" applyFont="1" applyFill="1" applyBorder="1" applyAlignment="1">
      <alignment horizontal="center" vertical="center"/>
    </xf>
    <xf numFmtId="1" fontId="4" fillId="2" borderId="7" xfId="11" applyNumberFormat="1" applyFont="1" applyFill="1" applyBorder="1" applyAlignment="1">
      <alignment horizontal="center" vertical="center"/>
    </xf>
    <xf numFmtId="1" fontId="4" fillId="2" borderId="2" xfId="11" applyNumberFormat="1" applyFont="1" applyFill="1" applyBorder="1" applyAlignment="1">
      <alignment horizontal="center" vertical="center"/>
    </xf>
    <xf numFmtId="0" fontId="4" fillId="2" borderId="6" xfId="11" applyFont="1" applyFill="1" applyBorder="1" applyAlignment="1">
      <alignment horizontal="center" vertical="center"/>
    </xf>
    <xf numFmtId="0" fontId="4" fillId="2" borderId="7" xfId="11" applyFont="1" applyFill="1" applyBorder="1" applyAlignment="1">
      <alignment horizontal="center" vertical="center"/>
    </xf>
    <xf numFmtId="0" fontId="4" fillId="2" borderId="2" xfId="11" applyFont="1" applyFill="1" applyBorder="1" applyAlignment="1">
      <alignment horizontal="center" vertical="center"/>
    </xf>
    <xf numFmtId="14" fontId="4" fillId="2" borderId="6" xfId="11" applyNumberFormat="1" applyFont="1" applyFill="1" applyBorder="1" applyAlignment="1">
      <alignment horizontal="center" vertical="center"/>
    </xf>
    <xf numFmtId="14" fontId="4" fillId="2" borderId="7" xfId="11" applyNumberFormat="1" applyFont="1" applyFill="1" applyBorder="1" applyAlignment="1">
      <alignment horizontal="center" vertical="center"/>
    </xf>
    <xf numFmtId="14" fontId="4" fillId="2" borderId="2" xfId="11" applyNumberFormat="1" applyFont="1" applyFill="1" applyBorder="1" applyAlignment="1">
      <alignment horizontal="center" vertical="center"/>
    </xf>
    <xf numFmtId="14" fontId="4" fillId="2" borderId="6" xfId="11" applyNumberFormat="1" applyFont="1" applyFill="1" applyBorder="1" applyAlignment="1">
      <alignment horizontal="center" vertical="center" wrapText="1"/>
    </xf>
    <xf numFmtId="14" fontId="4" fillId="2" borderId="7" xfId="11" applyNumberFormat="1" applyFont="1" applyFill="1" applyBorder="1" applyAlignment="1">
      <alignment horizontal="center" vertical="center" wrapText="1"/>
    </xf>
    <xf numFmtId="14" fontId="4" fillId="2" borderId="2" xfId="11" applyNumberFormat="1" applyFont="1" applyFill="1" applyBorder="1" applyAlignment="1">
      <alignment horizontal="center" vertical="center" wrapText="1"/>
    </xf>
    <xf numFmtId="1" fontId="4" fillId="2" borderId="6" xfId="11" applyNumberFormat="1" applyFont="1" applyFill="1" applyBorder="1" applyAlignment="1">
      <alignment horizontal="center" vertical="center" wrapText="1"/>
    </xf>
    <xf numFmtId="1" fontId="4" fillId="2" borderId="7" xfId="11" applyNumberFormat="1" applyFont="1" applyFill="1" applyBorder="1" applyAlignment="1">
      <alignment horizontal="center" vertical="center" wrapText="1"/>
    </xf>
    <xf numFmtId="1" fontId="4" fillId="2" borderId="2" xfId="11" applyNumberFormat="1" applyFont="1" applyFill="1" applyBorder="1" applyAlignment="1">
      <alignment horizontal="center" vertical="center" wrapText="1"/>
    </xf>
    <xf numFmtId="0" fontId="48" fillId="2" borderId="0" xfId="1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 wrapText="1"/>
    </xf>
    <xf numFmtId="4" fontId="50" fillId="0" borderId="0" xfId="11" applyNumberFormat="1" applyFont="1" applyFill="1" applyAlignment="1">
      <alignment horizontal="left" vertical="center" wrapText="1"/>
    </xf>
    <xf numFmtId="0" fontId="50" fillId="0" borderId="0" xfId="11" applyNumberFormat="1" applyFont="1" applyFill="1" applyAlignment="1">
      <alignment horizontal="left" vertical="center" wrapText="1"/>
    </xf>
    <xf numFmtId="0" fontId="51" fillId="3" borderId="1" xfId="1" applyFont="1" applyFill="1" applyBorder="1" applyAlignment="1">
      <alignment horizontal="center" vertical="center" wrapText="1"/>
    </xf>
    <xf numFmtId="4" fontId="51" fillId="3" borderId="1" xfId="7" applyNumberFormat="1" applyFont="1" applyFill="1" applyBorder="1" applyAlignment="1">
      <alignment horizontal="center" vertical="center" wrapText="1"/>
    </xf>
    <xf numFmtId="4" fontId="51" fillId="3" borderId="1" xfId="7" applyNumberFormat="1" applyFont="1" applyFill="1" applyBorder="1" applyAlignment="1">
      <alignment horizontal="left" vertical="center" wrapText="1"/>
    </xf>
    <xf numFmtId="0" fontId="61" fillId="4" borderId="3" xfId="1" applyFont="1" applyFill="1" applyBorder="1" applyAlignment="1">
      <alignment horizontal="center" wrapText="1"/>
    </xf>
    <xf numFmtId="0" fontId="61" fillId="4" borderId="4" xfId="1" applyFont="1" applyFill="1" applyBorder="1" applyAlignment="1">
      <alignment horizontal="center" wrapText="1"/>
    </xf>
    <xf numFmtId="0" fontId="61" fillId="4" borderId="5" xfId="1" applyFont="1" applyFill="1" applyBorder="1" applyAlignment="1">
      <alignment horizontal="center" wrapText="1"/>
    </xf>
    <xf numFmtId="4" fontId="50" fillId="0" borderId="0" xfId="11" applyNumberFormat="1" applyFont="1" applyFill="1" applyAlignment="1">
      <alignment horizontal="center" vertical="center" wrapText="1"/>
    </xf>
    <xf numFmtId="4" fontId="50" fillId="2" borderId="0" xfId="11" applyNumberFormat="1" applyFont="1" applyFill="1" applyAlignment="1">
      <alignment horizontal="left" vertical="center" wrapText="1"/>
    </xf>
    <xf numFmtId="0" fontId="26" fillId="3" borderId="6" xfId="0" applyFont="1" applyFill="1" applyBorder="1" applyAlignment="1">
      <alignment horizontal="center" vertical="center" wrapText="1"/>
    </xf>
    <xf numFmtId="0" fontId="26" fillId="3" borderId="7" xfId="0" applyFont="1" applyFill="1" applyBorder="1" applyAlignment="1">
      <alignment horizontal="center" vertical="center" wrapText="1"/>
    </xf>
    <xf numFmtId="0" fontId="26" fillId="3" borderId="2" xfId="0" applyFont="1" applyFill="1" applyBorder="1" applyAlignment="1">
      <alignment horizontal="center" vertical="center" wrapText="1"/>
    </xf>
    <xf numFmtId="0" fontId="26" fillId="3" borderId="6" xfId="0" applyFont="1" applyFill="1" applyBorder="1" applyAlignment="1">
      <alignment horizontal="center" vertical="center"/>
    </xf>
    <xf numFmtId="0" fontId="26" fillId="3" borderId="7" xfId="0" applyFont="1" applyFill="1" applyBorder="1" applyAlignment="1">
      <alignment horizontal="center" vertical="center"/>
    </xf>
    <xf numFmtId="0" fontId="26" fillId="3" borderId="2" xfId="0" applyFont="1" applyFill="1" applyBorder="1" applyAlignment="1">
      <alignment horizontal="center" vertical="center"/>
    </xf>
    <xf numFmtId="165" fontId="27" fillId="3" borderId="1" xfId="5" applyFont="1" applyFill="1" applyBorder="1" applyAlignment="1">
      <alignment horizontal="center" vertical="center"/>
    </xf>
    <xf numFmtId="165" fontId="26" fillId="3" borderId="6" xfId="5" applyFont="1" applyFill="1" applyBorder="1" applyAlignment="1">
      <alignment horizontal="center" vertical="center" wrapText="1"/>
    </xf>
    <xf numFmtId="165" fontId="26" fillId="3" borderId="2" xfId="5" applyFont="1" applyFill="1" applyBorder="1" applyAlignment="1">
      <alignment horizontal="center" vertical="center" wrapText="1"/>
    </xf>
    <xf numFmtId="4" fontId="26" fillId="3" borderId="6" xfId="0" applyNumberFormat="1" applyFont="1" applyFill="1" applyBorder="1" applyAlignment="1">
      <alignment horizontal="center" vertical="center" wrapText="1"/>
    </xf>
    <xf numFmtId="4" fontId="26" fillId="3" borderId="7" xfId="0" applyNumberFormat="1" applyFont="1" applyFill="1" applyBorder="1" applyAlignment="1">
      <alignment horizontal="center" vertical="center" wrapText="1"/>
    </xf>
    <xf numFmtId="4" fontId="26" fillId="3" borderId="2" xfId="0" applyNumberFormat="1" applyFont="1" applyFill="1" applyBorder="1" applyAlignment="1">
      <alignment horizontal="center" vertical="center" wrapText="1"/>
    </xf>
    <xf numFmtId="0" fontId="43" fillId="0" borderId="0" xfId="0" applyNumberFormat="1" applyFont="1" applyFill="1" applyBorder="1" applyAlignment="1" applyProtection="1">
      <alignment horizontal="center" wrapText="1"/>
    </xf>
    <xf numFmtId="17" fontId="43" fillId="0" borderId="0" xfId="0" applyNumberFormat="1" applyFont="1" applyFill="1" applyBorder="1" applyAlignment="1" applyProtection="1">
      <alignment horizontal="center" wrapText="1"/>
    </xf>
    <xf numFmtId="165" fontId="38" fillId="3" borderId="3" xfId="5" applyFont="1" applyFill="1" applyBorder="1" applyAlignment="1">
      <alignment horizontal="center" vertical="center" wrapText="1"/>
    </xf>
    <xf numFmtId="165" fontId="38" fillId="3" borderId="5" xfId="5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 applyProtection="1">
      <alignment horizontal="center" vertical="center" wrapText="1"/>
    </xf>
    <xf numFmtId="0" fontId="5" fillId="3" borderId="5" xfId="0" applyNumberFormat="1" applyFont="1" applyFill="1" applyBorder="1" applyAlignment="1" applyProtection="1">
      <alignment horizontal="center" vertical="center" wrapText="1"/>
    </xf>
    <xf numFmtId="165" fontId="26" fillId="3" borderId="9" xfId="5" applyFont="1" applyFill="1" applyBorder="1" applyAlignment="1">
      <alignment horizontal="center" vertical="center" wrapText="1"/>
    </xf>
    <xf numFmtId="165" fontId="26" fillId="3" borderId="12" xfId="5" applyFont="1" applyFill="1" applyBorder="1" applyAlignment="1">
      <alignment horizontal="center" vertical="center" wrapText="1"/>
    </xf>
    <xf numFmtId="165" fontId="26" fillId="3" borderId="13" xfId="5" applyFont="1" applyFill="1" applyBorder="1" applyAlignment="1">
      <alignment horizontal="center" vertical="center" wrapText="1"/>
    </xf>
    <xf numFmtId="165" fontId="26" fillId="3" borderId="11" xfId="5" applyFont="1" applyFill="1" applyBorder="1" applyAlignment="1">
      <alignment horizontal="center" vertical="center" wrapText="1"/>
    </xf>
    <xf numFmtId="4" fontId="26" fillId="3" borderId="6" xfId="5" applyNumberFormat="1" applyFont="1" applyFill="1" applyBorder="1" applyAlignment="1">
      <alignment horizontal="center" vertical="center" wrapText="1"/>
    </xf>
    <xf numFmtId="4" fontId="26" fillId="3" borderId="2" xfId="5" applyNumberFormat="1" applyFont="1" applyFill="1" applyBorder="1" applyAlignment="1">
      <alignment horizontal="center" vertical="center" wrapText="1"/>
    </xf>
    <xf numFmtId="0" fontId="30" fillId="3" borderId="3" xfId="0" applyNumberFormat="1" applyFont="1" applyFill="1" applyBorder="1" applyAlignment="1" applyProtection="1">
      <alignment horizontal="center" vertical="center" wrapText="1"/>
    </xf>
    <xf numFmtId="0" fontId="30" fillId="3" borderId="4" xfId="0" applyNumberFormat="1" applyFont="1" applyFill="1" applyBorder="1" applyAlignment="1" applyProtection="1">
      <alignment horizontal="center" vertical="center" wrapText="1"/>
    </xf>
    <xf numFmtId="0" fontId="30" fillId="3" borderId="5" xfId="0" applyNumberFormat="1" applyFont="1" applyFill="1" applyBorder="1" applyAlignment="1" applyProtection="1">
      <alignment horizontal="center" vertical="center" wrapText="1"/>
    </xf>
    <xf numFmtId="165" fontId="26" fillId="3" borderId="3" xfId="5" applyFont="1" applyFill="1" applyBorder="1" applyAlignment="1">
      <alignment horizontal="center" vertical="center" wrapText="1"/>
    </xf>
    <xf numFmtId="165" fontId="26" fillId="3" borderId="5" xfId="5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 applyProtection="1">
      <alignment horizontal="left" vertical="center" wrapText="1"/>
    </xf>
    <xf numFmtId="0" fontId="20" fillId="7" borderId="14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20" fillId="7" borderId="18" xfId="0" applyFont="1" applyFill="1" applyBorder="1" applyAlignment="1">
      <alignment horizontal="center" vertical="center"/>
    </xf>
    <xf numFmtId="0" fontId="20" fillId="7" borderId="8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/>
    </xf>
    <xf numFmtId="0" fontId="20" fillId="7" borderId="16" xfId="0" applyFont="1" applyFill="1" applyBorder="1" applyAlignment="1">
      <alignment horizontal="center" wrapText="1"/>
    </xf>
    <xf numFmtId="0" fontId="20" fillId="7" borderId="17" xfId="0" applyFont="1" applyFill="1" applyBorder="1" applyAlignment="1">
      <alignment horizontal="center" wrapText="1"/>
    </xf>
    <xf numFmtId="0" fontId="20" fillId="2" borderId="3" xfId="0" applyFont="1" applyFill="1" applyBorder="1" applyAlignment="1">
      <alignment horizontal="center"/>
    </xf>
    <xf numFmtId="0" fontId="20" fillId="2" borderId="4" xfId="0" applyFont="1" applyFill="1" applyBorder="1" applyAlignment="1">
      <alignment horizontal="center"/>
    </xf>
    <xf numFmtId="0" fontId="21" fillId="0" borderId="4" xfId="0" applyFont="1" applyBorder="1" applyAlignment="1">
      <alignment horizontal="left"/>
    </xf>
    <xf numFmtId="0" fontId="21" fillId="0" borderId="5" xfId="0" applyFont="1" applyBorder="1" applyAlignment="1">
      <alignment horizontal="left"/>
    </xf>
    <xf numFmtId="0" fontId="21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20" fillId="2" borderId="1" xfId="0" applyFont="1" applyFill="1" applyBorder="1" applyAlignment="1">
      <alignment horizontal="left" vertical="center"/>
    </xf>
    <xf numFmtId="0" fontId="20" fillId="7" borderId="3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center"/>
    </xf>
    <xf numFmtId="0" fontId="20" fillId="7" borderId="26" xfId="0" applyFont="1" applyFill="1" applyBorder="1" applyAlignment="1">
      <alignment horizontal="center"/>
    </xf>
    <xf numFmtId="0" fontId="20" fillId="7" borderId="8" xfId="0" applyFont="1" applyFill="1" applyBorder="1" applyAlignment="1">
      <alignment horizontal="center" wrapText="1"/>
    </xf>
    <xf numFmtId="0" fontId="20" fillId="7" borderId="25" xfId="0" applyFont="1" applyFill="1" applyBorder="1" applyAlignment="1">
      <alignment horizontal="center" wrapText="1"/>
    </xf>
    <xf numFmtId="0" fontId="20" fillId="7" borderId="23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21" fillId="0" borderId="3" xfId="0" applyFont="1" applyBorder="1" applyAlignment="1">
      <alignment horizontal="left"/>
    </xf>
    <xf numFmtId="0" fontId="23" fillId="0" borderId="0" xfId="0" applyFont="1" applyBorder="1" applyAlignment="1">
      <alignment horizontal="center"/>
    </xf>
    <xf numFmtId="0" fontId="20" fillId="2" borderId="1" xfId="0" applyFont="1" applyFill="1" applyBorder="1" applyAlignment="1">
      <alignment vertical="center"/>
    </xf>
    <xf numFmtId="0" fontId="20" fillId="0" borderId="1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20" fillId="2" borderId="5" xfId="0" applyFont="1" applyFill="1" applyBorder="1" applyAlignment="1">
      <alignment horizontal="center"/>
    </xf>
    <xf numFmtId="10" fontId="58" fillId="11" borderId="28" xfId="12" applyNumberFormat="1" applyFont="1" applyFill="1" applyBorder="1" applyAlignment="1">
      <alignment horizontal="center" vertical="center" wrapText="1"/>
    </xf>
  </cellXfs>
  <cellStyles count="13">
    <cellStyle name="Millares" xfId="10" builtinId="3"/>
    <cellStyle name="Millares 2" xfId="5"/>
    <cellStyle name="Millares 3" xfId="4"/>
    <cellStyle name="Millares 4" xfId="9"/>
    <cellStyle name="Normal" xfId="0" builtinId="0"/>
    <cellStyle name="Normal 2" xfId="1"/>
    <cellStyle name="Normal 2 2" xfId="6"/>
    <cellStyle name="Normal 3" xfId="3"/>
    <cellStyle name="Normal 4" xfId="2"/>
    <cellStyle name="Normal 5" xfId="8"/>
    <cellStyle name="Normal 6" xfId="11"/>
    <cellStyle name="Normal 6 2" xfId="7"/>
    <cellStyle name="Porcentaje" xfId="12" builtinId="5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rchivos%20de%20programa\INTEL\Epsonk\Mhv@1@\@MANIF-MUNICIPIO-FCP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8-MEJ.CAN.RIEGO ATUMPATA"/>
      <sheetName val="29-CONT.RESERV.TARACCASA"/>
      <sheetName val="30-PLAN.MAN.FRUT.ABANCAY"/>
      <sheetName val="31-CONST.TROCHA.TAPAYA.CCOLLPA"/>
      <sheetName val="32-PROM.APICOLA.ANDAHUAYLAS"/>
      <sheetName val="33-CONST.P.PEATONAL.TULLA"/>
      <sheetName val="34-MEJ.CANAL.RIEGO.CHAHUAY"/>
      <sheetName val="35-MEJ.CANAL.RIEGO.YADQUIRI"/>
      <sheetName val="36-CONST.CANALRIEGO.CONCACHA"/>
      <sheetName val="37-MEJ.CANAL.RIEGO.LAMBRASPATA"/>
      <sheetName val="38-INST.SEM.ANIS CURAHUASI"/>
      <sheetName val="39-CONST.CARRET.ANTILLA"/>
      <sheetName val="40-CONST.CANAL.RIEGO.ALLPACHACA"/>
      <sheetName val="41-MEJ.GAN.OVINO CURASCO"/>
      <sheetName val="42-CONST.SIST.RIEGO.PUCURHUAY"/>
      <sheetName val="43-MEJ.GAN.OVINO.CURPAHUASI"/>
      <sheetName val="44-CONST.CANALRESERV.CANCAUPATA"/>
      <sheetName val="45-INST.SEM.FRIJ.HUACCANA"/>
      <sheetName val="46-IRRIG.VELAVELAYOC.MUTCAPATA"/>
      <sheetName val="47-INST.SEM.FRIJ.HUANIPACA"/>
      <sheetName val="48-MEJ.C.R.YANAYACU.PUMAPUQUIO"/>
      <sheetName val="49-CARRETER.TINYAC.LIBERTADORES"/>
      <sheetName val="50-PLANT.MAN.TUNA.HUAYANA"/>
      <sheetName val="51-CONST.P.PEATONAL.RIO.VILCAKI"/>
      <sheetName val="52-CONST.CANAL.RIEGO.ANTAPUNA"/>
      <sheetName val="53-CONST.RESERV.CANAL.COCHAPATA"/>
      <sheetName val="54-CONST.RESERVORIO.PISARACCAY"/>
      <sheetName val="55-MEJ.GAN.OVINO.CHACAMACHAY"/>
      <sheetName val="56-CONST.RESERV.C.R.PUQUIOÑAHUI"/>
      <sheetName val="57-CONST.PTE.TINCOCC.SOCCOS"/>
      <sheetName val="58-CONST.CARRETERA.ONGOY.TURURO"/>
      <sheetName val="59-MANEJO.VICUÑA.PAMPACHIRI"/>
      <sheetName val="60-CONST.PTE.PASARELA.PACAYURA"/>
      <sheetName val="61-PROD.HORT.FITO.PROGRESO"/>
      <sheetName val="62-CONST.CANAL.RIEGO.LLATANACO"/>
      <sheetName val="63-CONST.C.R.CCOÑEC.MOLLEBAMBA"/>
      <sheetName val="64-MEJ.GEN.CAM.SUD.SABAYNO"/>
      <sheetName val="65-C.CARR.CHACRAMPA.CCOCHAPUCRO"/>
      <sheetName val="66-CON.R.C.R.UYTUPUQUIO.ÑUÑUNYA"/>
      <sheetName val="67-PROM.APICOLA.TAPAYRIHUA"/>
      <sheetName val="68-MEJ.GEN.CAM.SUD.OROPESA"/>
      <sheetName val="69-CONST.CANAL.RIEGO.CHUSICANI"/>
      <sheetName val="71-C.CARRET.ANTASCO.PARIABAMBA"/>
      <sheetName val="MOD.ACTUAL INFRA-FCPUE"/>
      <sheetName val="MODELO MAN.PROY.INFRA."/>
      <sheetName val="MODELO MAN.PROY.PROD."/>
      <sheetName val="CONSOLIDADO INFRAESTRUCTURA"/>
      <sheetName val="CONSOLIDADO PRODUCTIVOS"/>
      <sheetName val="ARCHIVO.AVANCE.FINANCIERO.FCPUE"/>
      <sheetName val="AVANCE.FINANCIERO.FCPUE"/>
      <sheetName val="INFORME GENERAL FCPUE C-B-2"/>
      <sheetName val="INFORME GENERAL FCPUE INFRA"/>
      <sheetName val="INFORME GENERAL FCPUE PROD"/>
      <sheetName val="AVANCE MENSUAL FCPU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M98"/>
  <sheetViews>
    <sheetView view="pageBreakPreview" zoomScale="57" zoomScaleNormal="85" zoomScaleSheetLayoutView="57" workbookViewId="0">
      <pane ySplit="1" topLeftCell="A50" activePane="bottomLeft" state="frozen"/>
      <selection pane="bottomLeft" activeCell="F25" sqref="F25:F26"/>
    </sheetView>
  </sheetViews>
  <sheetFormatPr baseColWidth="10" defaultColWidth="11.44140625" defaultRowHeight="13.8"/>
  <cols>
    <col min="1" max="1" width="10.33203125" style="28" customWidth="1"/>
    <col min="2" max="2" width="24.88671875" style="195" customWidth="1"/>
    <col min="3" max="3" width="15.88671875" style="322" customWidth="1"/>
    <col min="4" max="4" width="14.44140625" style="28" customWidth="1"/>
    <col min="5" max="5" width="11.88671875" style="188" customWidth="1"/>
    <col min="6" max="6" width="64.44140625" style="29" customWidth="1"/>
    <col min="7" max="7" width="64.88671875" style="30" customWidth="1"/>
    <col min="8" max="8" width="14.44140625" style="28" customWidth="1"/>
    <col min="9" max="9" width="19.44140625" style="210" customWidth="1"/>
    <col min="10" max="10" width="22.5546875" style="303" customWidth="1"/>
    <col min="11" max="11" width="31.33203125" style="180" customWidth="1"/>
    <col min="12" max="12" width="24" style="5" customWidth="1"/>
    <col min="13" max="13" width="14" style="5" bestFit="1" customWidth="1"/>
    <col min="14" max="16384" width="11.44140625" style="5"/>
  </cols>
  <sheetData>
    <row r="1" spans="1:12">
      <c r="A1" s="67"/>
    </row>
    <row r="2" spans="1:12">
      <c r="A2" s="440" t="s">
        <v>0</v>
      </c>
      <c r="B2" s="440"/>
      <c r="C2" s="440"/>
      <c r="D2" s="440"/>
      <c r="E2" s="440"/>
      <c r="F2" s="440"/>
      <c r="G2" s="440"/>
      <c r="H2" s="440"/>
      <c r="I2" s="440"/>
      <c r="J2" s="440"/>
      <c r="K2" s="440"/>
      <c r="L2" s="440"/>
    </row>
    <row r="3" spans="1:12">
      <c r="A3" s="440" t="s">
        <v>174</v>
      </c>
      <c r="B3" s="440"/>
      <c r="C3" s="440"/>
      <c r="D3" s="440"/>
      <c r="E3" s="440"/>
      <c r="F3" s="440"/>
      <c r="G3" s="440"/>
      <c r="H3" s="440"/>
      <c r="I3" s="440"/>
      <c r="J3" s="440"/>
      <c r="K3" s="440"/>
      <c r="L3" s="440"/>
    </row>
    <row r="4" spans="1:12">
      <c r="A4" s="441" t="s">
        <v>192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</row>
    <row r="5" spans="1:12">
      <c r="A5" s="131" t="s">
        <v>3</v>
      </c>
      <c r="B5" s="196"/>
      <c r="C5" s="442" t="s">
        <v>71</v>
      </c>
      <c r="D5" s="442"/>
      <c r="E5" s="442"/>
      <c r="F5" s="442"/>
      <c r="G5" s="442"/>
      <c r="H5" s="442"/>
      <c r="I5" s="442"/>
      <c r="J5" s="442"/>
      <c r="K5" s="442"/>
      <c r="L5" s="442"/>
    </row>
    <row r="6" spans="1:12" ht="24" customHeight="1">
      <c r="A6" s="131" t="s">
        <v>69</v>
      </c>
      <c r="B6" s="196"/>
      <c r="C6" s="323" t="s">
        <v>86</v>
      </c>
      <c r="D6" s="7"/>
      <c r="E6" s="189"/>
      <c r="F6" s="130"/>
      <c r="G6" s="8"/>
      <c r="H6" s="9"/>
      <c r="I6" s="211"/>
      <c r="J6" s="9"/>
      <c r="K6" s="181"/>
      <c r="L6" s="6"/>
    </row>
    <row r="7" spans="1:12" ht="26.25" customHeight="1">
      <c r="A7" s="131" t="s">
        <v>68</v>
      </c>
      <c r="B7" s="196"/>
      <c r="C7" s="323" t="s">
        <v>85</v>
      </c>
      <c r="D7" s="7"/>
      <c r="E7" s="189"/>
      <c r="F7" s="130"/>
      <c r="G7" s="8"/>
      <c r="H7" s="9"/>
      <c r="I7" s="211"/>
      <c r="J7" s="304"/>
      <c r="K7" s="182"/>
      <c r="L7" s="6"/>
    </row>
    <row r="8" spans="1:12" ht="27.75" customHeight="1">
      <c r="A8" s="445" t="s">
        <v>67</v>
      </c>
      <c r="B8" s="445"/>
      <c r="C8" s="324" t="s">
        <v>211</v>
      </c>
      <c r="D8" s="137"/>
      <c r="E8" s="190"/>
      <c r="F8" s="139"/>
      <c r="G8" s="178"/>
      <c r="H8" s="7"/>
      <c r="I8" s="211"/>
      <c r="J8" s="304"/>
      <c r="K8" s="182"/>
      <c r="L8" s="6"/>
    </row>
    <row r="9" spans="1:12" ht="24" customHeight="1">
      <c r="A9" s="131" t="s">
        <v>25</v>
      </c>
      <c r="B9" s="196"/>
      <c r="C9" s="323" t="s">
        <v>66</v>
      </c>
      <c r="D9" s="7"/>
      <c r="E9" s="189"/>
      <c r="F9" s="130"/>
      <c r="G9" s="8"/>
      <c r="H9" s="9"/>
      <c r="I9" s="211"/>
      <c r="J9" s="304"/>
      <c r="K9" s="182"/>
      <c r="L9" s="6"/>
    </row>
    <row r="10" spans="1:12" ht="23.25" customHeight="1">
      <c r="A10" s="131" t="s">
        <v>65</v>
      </c>
      <c r="B10" s="196"/>
      <c r="C10" s="323" t="s">
        <v>194</v>
      </c>
      <c r="D10" s="7"/>
      <c r="E10" s="189"/>
      <c r="F10" s="130"/>
      <c r="G10" s="8"/>
      <c r="H10" s="9"/>
      <c r="I10" s="211"/>
      <c r="J10" s="9"/>
      <c r="K10" s="181"/>
      <c r="L10" s="6"/>
    </row>
    <row r="11" spans="1:12" ht="23.25" customHeight="1">
      <c r="A11" s="131" t="s">
        <v>38</v>
      </c>
      <c r="B11" s="196"/>
      <c r="C11" s="446" t="s">
        <v>72</v>
      </c>
      <c r="D11" s="446"/>
      <c r="E11" s="446"/>
      <c r="F11" s="446"/>
      <c r="G11" s="8"/>
      <c r="H11" s="9"/>
      <c r="I11" s="211"/>
      <c r="J11" s="9"/>
      <c r="K11" s="181"/>
      <c r="L11" s="6"/>
    </row>
    <row r="12" spans="1:12" ht="18" customHeight="1">
      <c r="A12" s="131" t="s">
        <v>70</v>
      </c>
      <c r="B12" s="196"/>
      <c r="C12" s="446" t="s">
        <v>193</v>
      </c>
      <c r="D12" s="446"/>
      <c r="E12" s="446"/>
      <c r="F12" s="446"/>
      <c r="G12" s="8"/>
      <c r="H12" s="9"/>
      <c r="I12" s="211"/>
      <c r="J12" s="9"/>
      <c r="K12" s="181"/>
      <c r="L12" s="6"/>
    </row>
    <row r="14" spans="1:12" ht="13.2" customHeight="1">
      <c r="A14" s="447" t="s">
        <v>20</v>
      </c>
      <c r="B14" s="449" t="s">
        <v>5</v>
      </c>
      <c r="C14" s="433" t="s">
        <v>6</v>
      </c>
      <c r="D14" s="151" t="s">
        <v>64</v>
      </c>
      <c r="E14" s="206"/>
      <c r="F14" s="434" t="s">
        <v>7</v>
      </c>
      <c r="G14" s="435" t="s">
        <v>63</v>
      </c>
      <c r="H14" s="434" t="s">
        <v>62</v>
      </c>
      <c r="I14" s="437" t="s">
        <v>8</v>
      </c>
      <c r="J14" s="439" t="s">
        <v>9</v>
      </c>
      <c r="K14" s="432" t="s">
        <v>10</v>
      </c>
      <c r="L14" s="443" t="s">
        <v>11</v>
      </c>
    </row>
    <row r="15" spans="1:12" ht="21" customHeight="1">
      <c r="A15" s="448"/>
      <c r="B15" s="449"/>
      <c r="C15" s="433"/>
      <c r="D15" s="151" t="s">
        <v>61</v>
      </c>
      <c r="E15" s="206" t="s">
        <v>4</v>
      </c>
      <c r="F15" s="434"/>
      <c r="G15" s="436"/>
      <c r="H15" s="434"/>
      <c r="I15" s="438"/>
      <c r="J15" s="439"/>
      <c r="K15" s="432"/>
      <c r="L15" s="444"/>
    </row>
    <row r="16" spans="1:12" ht="23.25" customHeight="1">
      <c r="A16" s="152"/>
      <c r="B16" s="197"/>
      <c r="C16" s="206"/>
      <c r="D16" s="151"/>
      <c r="E16" s="206"/>
      <c r="F16" s="153"/>
      <c r="G16" s="151"/>
      <c r="H16" s="153"/>
      <c r="I16" s="212"/>
      <c r="J16" s="305"/>
      <c r="K16" s="207"/>
      <c r="L16" s="153"/>
    </row>
    <row r="17" spans="1:13" s="10" customFormat="1" ht="23.25" customHeight="1">
      <c r="A17" s="245"/>
      <c r="B17" s="246" t="s">
        <v>60</v>
      </c>
      <c r="C17" s="325"/>
      <c r="D17" s="247"/>
      <c r="E17" s="248"/>
      <c r="F17" s="249"/>
      <c r="G17" s="250"/>
      <c r="H17" s="250"/>
      <c r="I17" s="251"/>
      <c r="J17" s="306"/>
      <c r="K17" s="252">
        <f>SUM(K18+K22+K27)</f>
        <v>288995.79000000004</v>
      </c>
      <c r="L17" s="253"/>
      <c r="M17" s="19"/>
    </row>
    <row r="18" spans="1:13" ht="19.5" customHeight="1">
      <c r="A18" s="154"/>
      <c r="B18" s="198" t="s">
        <v>57</v>
      </c>
      <c r="C18" s="326" t="s">
        <v>6</v>
      </c>
      <c r="D18" s="151" t="s">
        <v>61</v>
      </c>
      <c r="E18" s="206" t="s">
        <v>146</v>
      </c>
      <c r="F18" s="155" t="s">
        <v>59</v>
      </c>
      <c r="G18" s="156"/>
      <c r="H18" s="157"/>
      <c r="I18" s="213"/>
      <c r="J18" s="307"/>
      <c r="K18" s="183">
        <f>SUM(K19:K19)</f>
        <v>230766.79</v>
      </c>
      <c r="L18" s="158"/>
    </row>
    <row r="19" spans="1:13" ht="40.5" customHeight="1">
      <c r="A19" s="154">
        <v>1</v>
      </c>
      <c r="B19" s="16">
        <v>44589</v>
      </c>
      <c r="C19" s="186">
        <v>89</v>
      </c>
      <c r="D19" s="58" t="s">
        <v>157</v>
      </c>
      <c r="E19" s="145">
        <v>57</v>
      </c>
      <c r="F19" s="205" t="s">
        <v>158</v>
      </c>
      <c r="G19" s="15" t="s">
        <v>159</v>
      </c>
      <c r="H19" s="11" t="s">
        <v>160</v>
      </c>
      <c r="I19" s="214">
        <v>1</v>
      </c>
      <c r="J19" s="308">
        <f>237454.45-6687.66</f>
        <v>230766.79</v>
      </c>
      <c r="K19" s="2">
        <f>J19*I19</f>
        <v>230766.79</v>
      </c>
      <c r="L19" s="398"/>
    </row>
    <row r="20" spans="1:13" ht="25.5" customHeight="1">
      <c r="A20" s="154">
        <v>2</v>
      </c>
      <c r="B20" s="254" t="s">
        <v>58</v>
      </c>
      <c r="C20" s="433" t="s">
        <v>6</v>
      </c>
      <c r="D20" s="151" t="s">
        <v>64</v>
      </c>
      <c r="E20" s="206"/>
      <c r="F20" s="434" t="s">
        <v>7</v>
      </c>
      <c r="G20" s="435" t="s">
        <v>63</v>
      </c>
      <c r="H20" s="434" t="s">
        <v>62</v>
      </c>
      <c r="I20" s="437" t="s">
        <v>8</v>
      </c>
      <c r="J20" s="439" t="s">
        <v>9</v>
      </c>
      <c r="K20" s="432" t="s">
        <v>10</v>
      </c>
      <c r="L20" s="443" t="s">
        <v>11</v>
      </c>
    </row>
    <row r="21" spans="1:13" ht="15" customHeight="1">
      <c r="A21" s="154">
        <v>3</v>
      </c>
      <c r="B21" s="199" t="s">
        <v>5</v>
      </c>
      <c r="C21" s="433"/>
      <c r="D21" s="151" t="s">
        <v>61</v>
      </c>
      <c r="E21" s="206" t="s">
        <v>4</v>
      </c>
      <c r="F21" s="434"/>
      <c r="G21" s="436"/>
      <c r="H21" s="434"/>
      <c r="I21" s="438"/>
      <c r="J21" s="439"/>
      <c r="K21" s="432"/>
      <c r="L21" s="444"/>
    </row>
    <row r="22" spans="1:13" ht="26.25" customHeight="1">
      <c r="A22" s="154">
        <v>4</v>
      </c>
      <c r="B22" s="200"/>
      <c r="C22" s="327"/>
      <c r="D22" s="159"/>
      <c r="E22" s="209"/>
      <c r="F22" s="160"/>
      <c r="G22" s="161"/>
      <c r="H22" s="162"/>
      <c r="I22" s="215"/>
      <c r="J22" s="163"/>
      <c r="K22" s="179">
        <f>SUM(K23:K24)</f>
        <v>0</v>
      </c>
      <c r="L22" s="164"/>
    </row>
    <row r="23" spans="1:13" ht="36" hidden="1" customHeight="1">
      <c r="A23" s="154">
        <v>5</v>
      </c>
      <c r="B23" s="100"/>
      <c r="C23" s="101"/>
      <c r="D23" s="100"/>
      <c r="E23" s="101"/>
      <c r="F23" s="100"/>
      <c r="G23" s="100"/>
      <c r="H23" s="100"/>
      <c r="I23" s="144"/>
      <c r="J23" s="102"/>
      <c r="K23" s="102">
        <f>I23*J23</f>
        <v>0</v>
      </c>
      <c r="L23" s="147"/>
    </row>
    <row r="24" spans="1:13" ht="36" hidden="1" customHeight="1">
      <c r="A24" s="154">
        <v>6</v>
      </c>
      <c r="B24" s="100"/>
      <c r="C24" s="101"/>
      <c r="D24" s="100"/>
      <c r="E24" s="101"/>
      <c r="F24" s="100"/>
      <c r="G24" s="100"/>
      <c r="H24" s="100"/>
      <c r="I24" s="144"/>
      <c r="J24" s="102"/>
      <c r="K24" s="102">
        <f t="shared" ref="K24" si="0">I24*J24</f>
        <v>0</v>
      </c>
      <c r="L24" s="147"/>
    </row>
    <row r="25" spans="1:13" ht="27.75" customHeight="1">
      <c r="A25" s="154">
        <v>7</v>
      </c>
      <c r="B25" s="254" t="s">
        <v>55</v>
      </c>
      <c r="C25" s="433" t="s">
        <v>6</v>
      </c>
      <c r="D25" s="151" t="s">
        <v>64</v>
      </c>
      <c r="E25" s="206"/>
      <c r="F25" s="434" t="s">
        <v>7</v>
      </c>
      <c r="G25" s="435" t="s">
        <v>63</v>
      </c>
      <c r="H25" s="434" t="s">
        <v>62</v>
      </c>
      <c r="I25" s="437" t="s">
        <v>8</v>
      </c>
      <c r="J25" s="439" t="s">
        <v>9</v>
      </c>
      <c r="K25" s="432" t="s">
        <v>10</v>
      </c>
      <c r="L25" s="443" t="s">
        <v>11</v>
      </c>
    </row>
    <row r="26" spans="1:13" ht="25.5" customHeight="1">
      <c r="A26" s="154">
        <v>8</v>
      </c>
      <c r="B26" s="199" t="s">
        <v>5</v>
      </c>
      <c r="C26" s="433"/>
      <c r="D26" s="151" t="s">
        <v>61</v>
      </c>
      <c r="E26" s="206" t="s">
        <v>4</v>
      </c>
      <c r="F26" s="434"/>
      <c r="G26" s="436"/>
      <c r="H26" s="434"/>
      <c r="I26" s="438"/>
      <c r="J26" s="439"/>
      <c r="K26" s="432"/>
      <c r="L26" s="444"/>
    </row>
    <row r="27" spans="1:13" ht="24" customHeight="1">
      <c r="A27" s="154">
        <v>9</v>
      </c>
      <c r="B27" s="201"/>
      <c r="C27" s="326"/>
      <c r="D27" s="151"/>
      <c r="E27" s="206"/>
      <c r="F27" s="165"/>
      <c r="G27" s="166"/>
      <c r="H27" s="162"/>
      <c r="I27" s="215"/>
      <c r="J27" s="163"/>
      <c r="K27" s="176">
        <f>SUM(K28:K32)</f>
        <v>58229</v>
      </c>
      <c r="L27" s="167"/>
    </row>
    <row r="28" spans="1:13" ht="69.75" customHeight="1">
      <c r="A28" s="154">
        <v>10</v>
      </c>
      <c r="B28" s="479">
        <v>44589</v>
      </c>
      <c r="C28" s="473">
        <v>20</v>
      </c>
      <c r="D28" s="476" t="s">
        <v>179</v>
      </c>
      <c r="E28" s="473">
        <v>8</v>
      </c>
      <c r="F28" s="470" t="s">
        <v>204</v>
      </c>
      <c r="G28" s="14" t="s">
        <v>205</v>
      </c>
      <c r="H28" s="15" t="s">
        <v>160</v>
      </c>
      <c r="I28" s="216">
        <v>1</v>
      </c>
      <c r="J28" s="102">
        <v>36828</v>
      </c>
      <c r="K28" s="102">
        <v>18011</v>
      </c>
      <c r="L28" s="194"/>
      <c r="M28" s="416"/>
    </row>
    <row r="29" spans="1:13" ht="87" customHeight="1">
      <c r="A29" s="154">
        <v>11</v>
      </c>
      <c r="B29" s="480"/>
      <c r="C29" s="474"/>
      <c r="D29" s="477"/>
      <c r="E29" s="474"/>
      <c r="F29" s="471"/>
      <c r="G29" s="14" t="s">
        <v>206</v>
      </c>
      <c r="H29" s="15" t="s">
        <v>160</v>
      </c>
      <c r="I29" s="216">
        <v>1</v>
      </c>
      <c r="J29" s="102">
        <v>31648</v>
      </c>
      <c r="K29" s="102">
        <v>24768</v>
      </c>
      <c r="L29" s="194"/>
      <c r="M29" s="416"/>
    </row>
    <row r="30" spans="1:13" ht="93" customHeight="1">
      <c r="A30" s="154">
        <v>12</v>
      </c>
      <c r="B30" s="480"/>
      <c r="C30" s="474"/>
      <c r="D30" s="477"/>
      <c r="E30" s="474"/>
      <c r="F30" s="471"/>
      <c r="G30" s="14" t="s">
        <v>208</v>
      </c>
      <c r="H30" s="15" t="s">
        <v>160</v>
      </c>
      <c r="I30" s="216">
        <v>1</v>
      </c>
      <c r="J30" s="102">
        <v>5220</v>
      </c>
      <c r="K30" s="102">
        <v>5220</v>
      </c>
      <c r="L30" s="194"/>
      <c r="M30" s="416"/>
    </row>
    <row r="31" spans="1:13" ht="88.5" customHeight="1">
      <c r="A31" s="154">
        <v>13</v>
      </c>
      <c r="B31" s="481"/>
      <c r="C31" s="475"/>
      <c r="D31" s="478"/>
      <c r="E31" s="475"/>
      <c r="F31" s="472"/>
      <c r="G31" s="14" t="s">
        <v>207</v>
      </c>
      <c r="H31" s="15" t="s">
        <v>160</v>
      </c>
      <c r="I31" s="216">
        <v>1</v>
      </c>
      <c r="J31" s="102">
        <v>14190</v>
      </c>
      <c r="K31" s="102">
        <v>10230</v>
      </c>
      <c r="L31" s="194"/>
      <c r="M31" s="416"/>
    </row>
    <row r="32" spans="1:13" ht="43.5" hidden="1" customHeight="1">
      <c r="A32" s="154">
        <v>14</v>
      </c>
      <c r="B32" s="413"/>
      <c r="C32" s="145"/>
      <c r="D32" s="413"/>
      <c r="E32" s="145"/>
      <c r="F32" s="414"/>
      <c r="G32" s="414"/>
      <c r="H32" s="100"/>
      <c r="I32" s="144"/>
      <c r="J32" s="102"/>
      <c r="K32" s="102"/>
      <c r="L32" s="194"/>
    </row>
    <row r="33" spans="1:12" ht="34.5" customHeight="1">
      <c r="A33" s="154">
        <v>15</v>
      </c>
      <c r="B33" s="255" t="s">
        <v>101</v>
      </c>
      <c r="C33" s="328"/>
      <c r="D33" s="256"/>
      <c r="E33" s="257"/>
      <c r="F33" s="258"/>
      <c r="G33" s="259"/>
      <c r="H33" s="260"/>
      <c r="I33" s="261"/>
      <c r="J33" s="309"/>
      <c r="K33" s="262">
        <f>SUM(K34+K50+K61+K73+K74+K83+K84+K86)</f>
        <v>28360.010000000002</v>
      </c>
      <c r="L33" s="263"/>
    </row>
    <row r="34" spans="1:12" ht="29.25" customHeight="1">
      <c r="A34" s="154">
        <v>16</v>
      </c>
      <c r="B34" s="264" t="s">
        <v>100</v>
      </c>
      <c r="C34" s="329"/>
      <c r="D34" s="265"/>
      <c r="E34" s="266"/>
      <c r="F34" s="267"/>
      <c r="G34" s="268"/>
      <c r="H34" s="269"/>
      <c r="I34" s="270"/>
      <c r="J34" s="310"/>
      <c r="K34" s="252">
        <f>SUM(K37+K42+K47)</f>
        <v>16551.68</v>
      </c>
      <c r="L34" s="250"/>
    </row>
    <row r="35" spans="1:12" ht="31.5" customHeight="1">
      <c r="A35" s="154">
        <v>17</v>
      </c>
      <c r="B35" s="254" t="s">
        <v>57</v>
      </c>
      <c r="C35" s="433" t="s">
        <v>6</v>
      </c>
      <c r="D35" s="151" t="s">
        <v>64</v>
      </c>
      <c r="E35" s="206"/>
      <c r="F35" s="434" t="s">
        <v>7</v>
      </c>
      <c r="G35" s="435" t="s">
        <v>63</v>
      </c>
      <c r="H35" s="434" t="s">
        <v>62</v>
      </c>
      <c r="I35" s="437" t="s">
        <v>8</v>
      </c>
      <c r="J35" s="439" t="s">
        <v>9</v>
      </c>
      <c r="K35" s="432" t="s">
        <v>10</v>
      </c>
      <c r="L35" s="434" t="s">
        <v>11</v>
      </c>
    </row>
    <row r="36" spans="1:12" ht="20.25" customHeight="1">
      <c r="A36" s="154">
        <v>18</v>
      </c>
      <c r="B36" s="199" t="s">
        <v>5</v>
      </c>
      <c r="C36" s="433"/>
      <c r="D36" s="151" t="s">
        <v>61</v>
      </c>
      <c r="E36" s="206" t="s">
        <v>4</v>
      </c>
      <c r="F36" s="434"/>
      <c r="G36" s="436"/>
      <c r="H36" s="434"/>
      <c r="I36" s="438"/>
      <c r="J36" s="439"/>
      <c r="K36" s="432"/>
      <c r="L36" s="434"/>
    </row>
    <row r="37" spans="1:12" s="17" customFormat="1" ht="25.5" customHeight="1">
      <c r="A37" s="154">
        <v>19</v>
      </c>
      <c r="B37" s="202"/>
      <c r="C37" s="326"/>
      <c r="D37" s="151"/>
      <c r="E37" s="206"/>
      <c r="F37" s="168"/>
      <c r="G37" s="169"/>
      <c r="H37" s="170"/>
      <c r="I37" s="217"/>
      <c r="J37" s="298"/>
      <c r="K37" s="176">
        <f>SUM(K38:K39)</f>
        <v>16551.68</v>
      </c>
      <c r="L37" s="171"/>
    </row>
    <row r="38" spans="1:12" s="17" customFormat="1" ht="34.5" customHeight="1">
      <c r="A38" s="154">
        <v>20</v>
      </c>
      <c r="B38" s="417">
        <v>44589</v>
      </c>
      <c r="C38" s="193">
        <v>122</v>
      </c>
      <c r="D38" s="11" t="s">
        <v>157</v>
      </c>
      <c r="E38" s="193">
        <v>58</v>
      </c>
      <c r="F38" s="321" t="s">
        <v>158</v>
      </c>
      <c r="G38" s="15" t="s">
        <v>177</v>
      </c>
      <c r="H38" s="11" t="s">
        <v>160</v>
      </c>
      <c r="I38" s="214">
        <v>1</v>
      </c>
      <c r="J38" s="2">
        <v>9864.02</v>
      </c>
      <c r="K38" s="184">
        <f>J38*I38</f>
        <v>9864.02</v>
      </c>
      <c r="L38" s="13"/>
    </row>
    <row r="39" spans="1:12" s="17" customFormat="1" ht="34.5" customHeight="1">
      <c r="A39" s="154">
        <v>21</v>
      </c>
      <c r="B39" s="16">
        <v>44589</v>
      </c>
      <c r="C39" s="186">
        <v>89</v>
      </c>
      <c r="D39" s="58" t="s">
        <v>157</v>
      </c>
      <c r="E39" s="145">
        <v>57</v>
      </c>
      <c r="F39" s="205" t="s">
        <v>158</v>
      </c>
      <c r="G39" s="15" t="s">
        <v>178</v>
      </c>
      <c r="H39" s="11" t="s">
        <v>160</v>
      </c>
      <c r="I39" s="214">
        <v>1</v>
      </c>
      <c r="J39" s="2">
        <f>3192.86+3494.8</f>
        <v>6687.66</v>
      </c>
      <c r="K39" s="396">
        <f t="shared" ref="K39" si="1">J39*I39</f>
        <v>6687.66</v>
      </c>
      <c r="L39" s="13"/>
    </row>
    <row r="40" spans="1:12" s="19" customFormat="1" ht="21" hidden="1" customHeight="1">
      <c r="A40" s="154">
        <v>22</v>
      </c>
      <c r="B40" s="254" t="s">
        <v>58</v>
      </c>
      <c r="C40" s="433" t="s">
        <v>6</v>
      </c>
      <c r="D40" s="151" t="s">
        <v>64</v>
      </c>
      <c r="E40" s="206"/>
      <c r="F40" s="434" t="s">
        <v>7</v>
      </c>
      <c r="G40" s="435" t="s">
        <v>63</v>
      </c>
      <c r="H40" s="434" t="s">
        <v>62</v>
      </c>
      <c r="I40" s="437" t="s">
        <v>8</v>
      </c>
      <c r="J40" s="439" t="s">
        <v>9</v>
      </c>
      <c r="K40" s="432" t="s">
        <v>10</v>
      </c>
      <c r="L40" s="434" t="s">
        <v>11</v>
      </c>
    </row>
    <row r="41" spans="1:12" s="19" customFormat="1" ht="21" hidden="1" customHeight="1">
      <c r="A41" s="154">
        <v>23</v>
      </c>
      <c r="B41" s="199" t="s">
        <v>5</v>
      </c>
      <c r="C41" s="433"/>
      <c r="D41" s="151" t="s">
        <v>61</v>
      </c>
      <c r="E41" s="206" t="s">
        <v>4</v>
      </c>
      <c r="F41" s="434"/>
      <c r="G41" s="436"/>
      <c r="H41" s="434"/>
      <c r="I41" s="438"/>
      <c r="J41" s="439"/>
      <c r="K41" s="432"/>
      <c r="L41" s="434"/>
    </row>
    <row r="42" spans="1:12" s="19" customFormat="1" ht="27" hidden="1" customHeight="1">
      <c r="A42" s="154">
        <v>24</v>
      </c>
      <c r="B42" s="203"/>
      <c r="C42" s="326"/>
      <c r="D42" s="151"/>
      <c r="E42" s="206"/>
      <c r="F42" s="168"/>
      <c r="G42" s="169"/>
      <c r="H42" s="170"/>
      <c r="I42" s="217"/>
      <c r="J42" s="298"/>
      <c r="K42" s="176">
        <f>SUM(K43:K44)</f>
        <v>0</v>
      </c>
      <c r="L42" s="171"/>
    </row>
    <row r="43" spans="1:12" s="19" customFormat="1" ht="27" hidden="1" customHeight="1">
      <c r="A43" s="154">
        <v>25</v>
      </c>
      <c r="B43" s="413"/>
      <c r="C43" s="101"/>
      <c r="D43" s="100"/>
      <c r="E43" s="101"/>
      <c r="F43" s="100"/>
      <c r="G43" s="100"/>
      <c r="H43" s="100"/>
      <c r="I43" s="144"/>
      <c r="J43" s="102"/>
      <c r="K43" s="102">
        <f>J43*I43</f>
        <v>0</v>
      </c>
      <c r="L43" s="148"/>
    </row>
    <row r="44" spans="1:12" s="19" customFormat="1" ht="27" hidden="1" customHeight="1">
      <c r="A44" s="154">
        <v>26</v>
      </c>
      <c r="B44" s="100"/>
      <c r="C44" s="101"/>
      <c r="D44" s="100"/>
      <c r="E44" s="101"/>
      <c r="F44" s="100"/>
      <c r="G44" s="100"/>
      <c r="H44" s="100"/>
      <c r="I44" s="144"/>
      <c r="J44" s="102"/>
      <c r="K44" s="102">
        <f t="shared" ref="K44" si="2">J44*I44</f>
        <v>0</v>
      </c>
      <c r="L44" s="148"/>
    </row>
    <row r="45" spans="1:12" s="18" customFormat="1" ht="24.75" hidden="1" customHeight="1">
      <c r="A45" s="154">
        <v>27</v>
      </c>
      <c r="B45" s="271" t="s">
        <v>55</v>
      </c>
      <c r="C45" s="456" t="s">
        <v>6</v>
      </c>
      <c r="D45" s="458" t="s">
        <v>147</v>
      </c>
      <c r="E45" s="459"/>
      <c r="F45" s="460" t="s">
        <v>148</v>
      </c>
      <c r="G45" s="462" t="s">
        <v>63</v>
      </c>
      <c r="H45" s="460" t="s">
        <v>62</v>
      </c>
      <c r="I45" s="464" t="s">
        <v>8</v>
      </c>
      <c r="J45" s="466" t="s">
        <v>9</v>
      </c>
      <c r="K45" s="466" t="s">
        <v>10</v>
      </c>
      <c r="L45" s="462" t="s">
        <v>11</v>
      </c>
    </row>
    <row r="46" spans="1:12" s="18" customFormat="1" ht="24.75" hidden="1" customHeight="1">
      <c r="A46" s="154">
        <v>28</v>
      </c>
      <c r="B46" s="174" t="s">
        <v>5</v>
      </c>
      <c r="C46" s="457"/>
      <c r="D46" s="172" t="s">
        <v>61</v>
      </c>
      <c r="E46" s="208" t="s">
        <v>146</v>
      </c>
      <c r="F46" s="461"/>
      <c r="G46" s="463"/>
      <c r="H46" s="461"/>
      <c r="I46" s="465"/>
      <c r="J46" s="467"/>
      <c r="K46" s="467"/>
      <c r="L46" s="463"/>
    </row>
    <row r="47" spans="1:12" s="18" customFormat="1" ht="24.75" hidden="1" customHeight="1">
      <c r="A47" s="154">
        <v>29</v>
      </c>
      <c r="B47" s="174"/>
      <c r="C47" s="208"/>
      <c r="D47" s="172"/>
      <c r="E47" s="208"/>
      <c r="F47" s="172"/>
      <c r="G47" s="172"/>
      <c r="H47" s="173"/>
      <c r="I47" s="218"/>
      <c r="J47" s="313"/>
      <c r="K47" s="163">
        <f>SUM(K48:K49)</f>
        <v>0</v>
      </c>
      <c r="L47" s="171"/>
    </row>
    <row r="48" spans="1:12" s="18" customFormat="1" ht="38.25" hidden="1" customHeight="1">
      <c r="A48" s="154">
        <v>30</v>
      </c>
      <c r="B48" s="301"/>
      <c r="C48" s="244"/>
      <c r="D48" s="243"/>
      <c r="E48" s="244"/>
      <c r="F48" s="335"/>
      <c r="G48" s="335"/>
      <c r="H48" s="299"/>
      <c r="I48" s="300"/>
      <c r="J48" s="314"/>
      <c r="K48" s="302">
        <f>J48*I48</f>
        <v>0</v>
      </c>
      <c r="L48" s="13"/>
    </row>
    <row r="49" spans="1:12" s="18" customFormat="1" ht="41.25" hidden="1" customHeight="1">
      <c r="A49" s="154">
        <v>31</v>
      </c>
      <c r="B49" s="301"/>
      <c r="C49" s="244"/>
      <c r="D49" s="243"/>
      <c r="E49" s="244"/>
      <c r="F49" s="335"/>
      <c r="G49" s="335"/>
      <c r="H49" s="299"/>
      <c r="I49" s="300"/>
      <c r="J49" s="314"/>
      <c r="K49" s="302">
        <f t="shared" ref="K49" si="3">J49*I49</f>
        <v>0</v>
      </c>
      <c r="L49" s="13"/>
    </row>
    <row r="50" spans="1:12" s="18" customFormat="1" ht="24.75" customHeight="1">
      <c r="A50" s="154">
        <v>32</v>
      </c>
      <c r="B50" s="246" t="s">
        <v>99</v>
      </c>
      <c r="C50" s="325"/>
      <c r="D50" s="272"/>
      <c r="E50" s="273"/>
      <c r="F50" s="274"/>
      <c r="G50" s="275"/>
      <c r="H50" s="276"/>
      <c r="I50" s="277"/>
      <c r="J50" s="315"/>
      <c r="K50" s="252">
        <f>SUM(K53+K55+K58)</f>
        <v>11808.33</v>
      </c>
      <c r="L50" s="250"/>
    </row>
    <row r="51" spans="1:12" s="18" customFormat="1" ht="27.75" customHeight="1">
      <c r="A51" s="154">
        <v>33</v>
      </c>
      <c r="B51" s="254" t="s">
        <v>57</v>
      </c>
      <c r="C51" s="468" t="s">
        <v>6</v>
      </c>
      <c r="D51" s="151" t="s">
        <v>64</v>
      </c>
      <c r="E51" s="206"/>
      <c r="F51" s="443" t="s">
        <v>7</v>
      </c>
      <c r="G51" s="435" t="s">
        <v>63</v>
      </c>
      <c r="H51" s="443" t="s">
        <v>62</v>
      </c>
      <c r="I51" s="437" t="s">
        <v>8</v>
      </c>
      <c r="J51" s="452" t="s">
        <v>9</v>
      </c>
      <c r="K51" s="454" t="s">
        <v>10</v>
      </c>
      <c r="L51" s="443" t="s">
        <v>11</v>
      </c>
    </row>
    <row r="52" spans="1:12" s="18" customFormat="1" ht="22.5" customHeight="1">
      <c r="A52" s="154">
        <v>34</v>
      </c>
      <c r="B52" s="199" t="s">
        <v>5</v>
      </c>
      <c r="C52" s="469"/>
      <c r="D52" s="151" t="s">
        <v>61</v>
      </c>
      <c r="E52" s="206" t="s">
        <v>4</v>
      </c>
      <c r="F52" s="444"/>
      <c r="G52" s="436"/>
      <c r="H52" s="444"/>
      <c r="I52" s="438"/>
      <c r="J52" s="453"/>
      <c r="K52" s="455"/>
      <c r="L52" s="444"/>
    </row>
    <row r="53" spans="1:12" s="18" customFormat="1" ht="24.75" customHeight="1">
      <c r="A53" s="154">
        <v>35</v>
      </c>
      <c r="B53" s="202"/>
      <c r="C53" s="326"/>
      <c r="D53" s="151"/>
      <c r="E53" s="206"/>
      <c r="F53" s="168"/>
      <c r="G53" s="169"/>
      <c r="H53" s="170"/>
      <c r="I53" s="217"/>
      <c r="J53" s="298"/>
      <c r="K53" s="176">
        <f>SUM(K54:K54)</f>
        <v>11808.33</v>
      </c>
      <c r="L53" s="171"/>
    </row>
    <row r="54" spans="1:12" s="18" customFormat="1" ht="42" customHeight="1">
      <c r="A54" s="154">
        <v>36</v>
      </c>
      <c r="B54" s="16">
        <v>44590</v>
      </c>
      <c r="C54" s="330">
        <v>185</v>
      </c>
      <c r="D54" s="23" t="s">
        <v>157</v>
      </c>
      <c r="E54" s="191">
        <v>29</v>
      </c>
      <c r="F54" s="23" t="s">
        <v>161</v>
      </c>
      <c r="G54" s="24" t="s">
        <v>162</v>
      </c>
      <c r="H54" s="25" t="s">
        <v>160</v>
      </c>
      <c r="I54" s="219">
        <v>1</v>
      </c>
      <c r="J54" s="316">
        <v>11808.33</v>
      </c>
      <c r="K54" s="2">
        <f>J54*I54</f>
        <v>11808.33</v>
      </c>
      <c r="L54" s="99"/>
    </row>
    <row r="55" spans="1:12" s="18" customFormat="1" ht="50.25" hidden="1" customHeight="1">
      <c r="A55" s="154">
        <v>37</v>
      </c>
      <c r="B55" s="278" t="s">
        <v>56</v>
      </c>
      <c r="C55" s="326" t="s">
        <v>6</v>
      </c>
      <c r="D55" s="151" t="s">
        <v>61</v>
      </c>
      <c r="E55" s="206" t="s">
        <v>146</v>
      </c>
      <c r="F55" s="175"/>
      <c r="G55" s="162"/>
      <c r="H55" s="151"/>
      <c r="I55" s="220"/>
      <c r="J55" s="152"/>
      <c r="K55" s="176">
        <f>SUM(K56:K57)</f>
        <v>0</v>
      </c>
      <c r="L55" s="171"/>
    </row>
    <row r="56" spans="1:12" s="18" customFormat="1" ht="28.5" hidden="1" customHeight="1">
      <c r="A56" s="154">
        <v>38</v>
      </c>
      <c r="B56" s="100"/>
      <c r="C56" s="187"/>
      <c r="D56" s="13"/>
      <c r="E56" s="187"/>
      <c r="F56" s="15"/>
      <c r="G56" s="15"/>
      <c r="H56" s="11"/>
      <c r="I56" s="214"/>
      <c r="J56" s="311"/>
      <c r="K56" s="184">
        <f>J56*I56</f>
        <v>0</v>
      </c>
      <c r="L56" s="13"/>
    </row>
    <row r="57" spans="1:12" s="18" customFormat="1" ht="28.5" hidden="1" customHeight="1">
      <c r="A57" s="154">
        <v>39</v>
      </c>
      <c r="B57" s="100"/>
      <c r="C57" s="187"/>
      <c r="D57" s="13"/>
      <c r="E57" s="187"/>
      <c r="F57" s="15"/>
      <c r="G57" s="15"/>
      <c r="H57" s="11"/>
      <c r="I57" s="214"/>
      <c r="J57" s="311"/>
      <c r="K57" s="184"/>
      <c r="L57" s="13"/>
    </row>
    <row r="58" spans="1:12" s="10" customFormat="1" ht="37.5" hidden="1" customHeight="1">
      <c r="A58" s="154">
        <v>40</v>
      </c>
      <c r="B58" s="279" t="s">
        <v>55</v>
      </c>
      <c r="C58" s="326" t="s">
        <v>6</v>
      </c>
      <c r="D58" s="151" t="s">
        <v>61</v>
      </c>
      <c r="E58" s="206" t="s">
        <v>146</v>
      </c>
      <c r="F58" s="175"/>
      <c r="G58" s="162"/>
      <c r="H58" s="151"/>
      <c r="I58" s="220"/>
      <c r="J58" s="152"/>
      <c r="K58" s="176">
        <f>SUM(K59:K60)</f>
        <v>0</v>
      </c>
      <c r="L58" s="171"/>
    </row>
    <row r="59" spans="1:12" s="10" customFormat="1" ht="31.5" hidden="1" customHeight="1">
      <c r="A59" s="154">
        <v>41</v>
      </c>
      <c r="B59" s="12"/>
      <c r="C59" s="331"/>
      <c r="D59" s="58"/>
      <c r="E59" s="145"/>
      <c r="F59" s="14"/>
      <c r="G59" s="15"/>
      <c r="H59" s="11"/>
      <c r="I59" s="214"/>
      <c r="J59" s="311"/>
      <c r="K59" s="184"/>
      <c r="L59" s="99"/>
    </row>
    <row r="60" spans="1:12" s="10" customFormat="1" ht="24.75" hidden="1" customHeight="1">
      <c r="A60" s="154">
        <v>42</v>
      </c>
      <c r="B60" s="12"/>
      <c r="C60" s="332"/>
      <c r="D60" s="20"/>
      <c r="E60" s="192"/>
      <c r="F60" s="26"/>
      <c r="G60" s="21"/>
      <c r="H60" s="22"/>
      <c r="I60" s="221"/>
      <c r="J60" s="312"/>
      <c r="K60" s="184"/>
      <c r="L60" s="99"/>
    </row>
    <row r="61" spans="1:12" s="10" customFormat="1" ht="33" hidden="1" customHeight="1">
      <c r="A61" s="154">
        <v>43</v>
      </c>
      <c r="B61" s="280" t="s">
        <v>76</v>
      </c>
      <c r="C61" s="328"/>
      <c r="D61" s="256"/>
      <c r="E61" s="257"/>
      <c r="F61" s="258"/>
      <c r="G61" s="281"/>
      <c r="H61" s="245"/>
      <c r="I61" s="282"/>
      <c r="J61" s="309"/>
      <c r="K61" s="252">
        <f>SUM(K64+K67+K70)</f>
        <v>0</v>
      </c>
      <c r="L61" s="250"/>
    </row>
    <row r="62" spans="1:12" ht="24.75" hidden="1" customHeight="1">
      <c r="A62" s="154">
        <v>44</v>
      </c>
      <c r="B62" s="254" t="s">
        <v>57</v>
      </c>
      <c r="C62" s="433" t="s">
        <v>6</v>
      </c>
      <c r="D62" s="151" t="s">
        <v>64</v>
      </c>
      <c r="E62" s="206"/>
      <c r="F62" s="434" t="s">
        <v>7</v>
      </c>
      <c r="G62" s="435" t="s">
        <v>63</v>
      </c>
      <c r="H62" s="434" t="s">
        <v>62</v>
      </c>
      <c r="I62" s="437" t="s">
        <v>8</v>
      </c>
      <c r="J62" s="439" t="s">
        <v>9</v>
      </c>
      <c r="K62" s="432" t="s">
        <v>10</v>
      </c>
      <c r="L62" s="434" t="s">
        <v>11</v>
      </c>
    </row>
    <row r="63" spans="1:12" ht="21.75" hidden="1" customHeight="1">
      <c r="A63" s="154">
        <v>45</v>
      </c>
      <c r="B63" s="199" t="s">
        <v>5</v>
      </c>
      <c r="C63" s="433"/>
      <c r="D63" s="151" t="s">
        <v>61</v>
      </c>
      <c r="E63" s="206" t="s">
        <v>4</v>
      </c>
      <c r="F63" s="434"/>
      <c r="G63" s="436"/>
      <c r="H63" s="434"/>
      <c r="I63" s="438"/>
      <c r="J63" s="439"/>
      <c r="K63" s="432"/>
      <c r="L63" s="434"/>
    </row>
    <row r="64" spans="1:12" ht="24.75" hidden="1" customHeight="1">
      <c r="A64" s="154">
        <v>46</v>
      </c>
      <c r="B64" s="204"/>
      <c r="C64" s="326"/>
      <c r="D64" s="151"/>
      <c r="E64" s="206"/>
      <c r="F64" s="175"/>
      <c r="G64" s="162"/>
      <c r="H64" s="151"/>
      <c r="I64" s="220"/>
      <c r="J64" s="152"/>
      <c r="K64" s="176">
        <f>SUM(K65:K66)</f>
        <v>0</v>
      </c>
      <c r="L64" s="171"/>
    </row>
    <row r="65" spans="1:12" ht="33.75" hidden="1" customHeight="1">
      <c r="A65" s="154">
        <v>47</v>
      </c>
      <c r="B65" s="65"/>
      <c r="C65" s="331"/>
      <c r="D65" s="11"/>
      <c r="E65" s="193"/>
      <c r="F65" s="14"/>
      <c r="G65" s="14"/>
      <c r="H65" s="11"/>
      <c r="I65" s="214"/>
      <c r="J65" s="312"/>
      <c r="K65" s="121"/>
      <c r="L65" s="13"/>
    </row>
    <row r="66" spans="1:12" ht="33.75" hidden="1" customHeight="1">
      <c r="A66" s="154">
        <v>48</v>
      </c>
      <c r="B66" s="65"/>
      <c r="C66" s="331"/>
      <c r="D66" s="11"/>
      <c r="E66" s="193"/>
      <c r="F66" s="14"/>
      <c r="G66" s="14"/>
      <c r="H66" s="11"/>
      <c r="I66" s="214"/>
      <c r="J66" s="312"/>
      <c r="K66" s="121"/>
      <c r="L66" s="13"/>
    </row>
    <row r="67" spans="1:12" ht="28.5" hidden="1" customHeight="1">
      <c r="A67" s="154">
        <v>49</v>
      </c>
      <c r="B67" s="255" t="s">
        <v>58</v>
      </c>
      <c r="C67" s="326" t="s">
        <v>6</v>
      </c>
      <c r="D67" s="151" t="s">
        <v>61</v>
      </c>
      <c r="E67" s="206" t="s">
        <v>146</v>
      </c>
      <c r="F67" s="175"/>
      <c r="G67" s="162"/>
      <c r="H67" s="151"/>
      <c r="I67" s="220"/>
      <c r="J67" s="152"/>
      <c r="K67" s="176">
        <f>SUM(K68:K69)</f>
        <v>0</v>
      </c>
      <c r="L67" s="171"/>
    </row>
    <row r="68" spans="1:12" ht="28.5" hidden="1" customHeight="1">
      <c r="A68" s="154">
        <v>50</v>
      </c>
      <c r="B68" s="59"/>
      <c r="C68" s="187"/>
      <c r="D68" s="13"/>
      <c r="E68" s="187"/>
      <c r="F68" s="15"/>
      <c r="G68" s="15"/>
      <c r="H68" s="122"/>
      <c r="I68" s="222"/>
      <c r="J68" s="317"/>
      <c r="K68" s="27"/>
      <c r="L68" s="13"/>
    </row>
    <row r="69" spans="1:12" ht="27" hidden="1" customHeight="1">
      <c r="A69" s="154">
        <v>51</v>
      </c>
      <c r="B69" s="59"/>
      <c r="C69" s="187"/>
      <c r="D69" s="13"/>
      <c r="E69" s="187"/>
      <c r="F69" s="15"/>
      <c r="G69" s="15"/>
      <c r="H69" s="122"/>
      <c r="I69" s="222"/>
      <c r="J69" s="317"/>
      <c r="K69" s="27"/>
      <c r="L69" s="13"/>
    </row>
    <row r="70" spans="1:12" ht="28.5" hidden="1" customHeight="1">
      <c r="A70" s="154">
        <v>52</v>
      </c>
      <c r="B70" s="283" t="s">
        <v>55</v>
      </c>
      <c r="C70" s="326" t="s">
        <v>6</v>
      </c>
      <c r="D70" s="151" t="s">
        <v>61</v>
      </c>
      <c r="E70" s="206" t="s">
        <v>146</v>
      </c>
      <c r="F70" s="175"/>
      <c r="G70" s="162"/>
      <c r="H70" s="151"/>
      <c r="I70" s="220"/>
      <c r="J70" s="152"/>
      <c r="K70" s="176">
        <f>SUM(K71:K72)</f>
        <v>0</v>
      </c>
      <c r="L70" s="171"/>
    </row>
    <row r="71" spans="1:12" ht="32.25" hidden="1" customHeight="1">
      <c r="A71" s="154">
        <v>53</v>
      </c>
      <c r="B71" s="63"/>
      <c r="C71" s="331"/>
      <c r="D71" s="58"/>
      <c r="E71" s="145"/>
      <c r="F71" s="14"/>
      <c r="G71" s="14"/>
      <c r="H71" s="64"/>
      <c r="I71" s="223"/>
      <c r="J71" s="318"/>
      <c r="K71" s="27">
        <f>J71*I71</f>
        <v>0</v>
      </c>
      <c r="L71" s="99"/>
    </row>
    <row r="72" spans="1:12" ht="34.5" hidden="1" customHeight="1">
      <c r="A72" s="154">
        <v>54</v>
      </c>
      <c r="B72" s="12"/>
      <c r="C72" s="332"/>
      <c r="D72" s="20"/>
      <c r="E72" s="192"/>
      <c r="F72" s="26"/>
      <c r="G72" s="21"/>
      <c r="H72" s="22"/>
      <c r="I72" s="221"/>
      <c r="J72" s="312"/>
      <c r="K72" s="27"/>
      <c r="L72" s="98"/>
    </row>
    <row r="73" spans="1:12" ht="34.5" hidden="1" customHeight="1">
      <c r="A73" s="154">
        <v>55</v>
      </c>
      <c r="B73" s="255" t="s">
        <v>95</v>
      </c>
      <c r="C73" s="328"/>
      <c r="D73" s="256"/>
      <c r="E73" s="257"/>
      <c r="F73" s="258"/>
      <c r="G73" s="281"/>
      <c r="H73" s="245"/>
      <c r="I73" s="282"/>
      <c r="J73" s="309"/>
      <c r="K73" s="252"/>
      <c r="L73" s="253"/>
    </row>
    <row r="74" spans="1:12" ht="42" hidden="1" customHeight="1">
      <c r="A74" s="154">
        <v>56</v>
      </c>
      <c r="B74" s="284" t="s">
        <v>35</v>
      </c>
      <c r="C74" s="328"/>
      <c r="D74" s="256"/>
      <c r="E74" s="257"/>
      <c r="F74" s="258"/>
      <c r="G74" s="281"/>
      <c r="H74" s="245"/>
      <c r="I74" s="282"/>
      <c r="J74" s="309"/>
      <c r="K74" s="252"/>
      <c r="L74" s="253"/>
    </row>
    <row r="75" spans="1:12" ht="58.5" customHeight="1">
      <c r="A75" s="154">
        <v>57</v>
      </c>
      <c r="B75" s="280" t="s">
        <v>87</v>
      </c>
      <c r="C75" s="328" t="s">
        <v>6</v>
      </c>
      <c r="D75" s="256" t="s">
        <v>61</v>
      </c>
      <c r="E75" s="257" t="s">
        <v>146</v>
      </c>
      <c r="F75" s="258" t="s">
        <v>171</v>
      </c>
      <c r="G75" s="281" t="s">
        <v>172</v>
      </c>
      <c r="H75" s="256" t="s">
        <v>173</v>
      </c>
      <c r="I75" s="282" t="s">
        <v>8</v>
      </c>
      <c r="J75" s="319" t="s">
        <v>9</v>
      </c>
      <c r="K75" s="285" t="s">
        <v>10</v>
      </c>
      <c r="L75" s="286" t="s">
        <v>11</v>
      </c>
    </row>
    <row r="76" spans="1:12" ht="29.25" customHeight="1">
      <c r="A76" s="154">
        <v>58</v>
      </c>
      <c r="B76" s="280"/>
      <c r="C76" s="328"/>
      <c r="D76" s="256"/>
      <c r="E76" s="257"/>
      <c r="F76" s="258"/>
      <c r="G76" s="281"/>
      <c r="H76" s="256"/>
      <c r="I76" s="282"/>
      <c r="J76" s="319"/>
      <c r="K76" s="285">
        <f>SUM(K77:K82)</f>
        <v>116100</v>
      </c>
      <c r="L76" s="389"/>
    </row>
    <row r="77" spans="1:12" ht="33" customHeight="1">
      <c r="A77" s="154">
        <v>59</v>
      </c>
      <c r="B77" s="482">
        <v>44581</v>
      </c>
      <c r="C77" s="485">
        <v>12</v>
      </c>
      <c r="D77" s="482" t="s">
        <v>180</v>
      </c>
      <c r="E77" s="485">
        <v>2</v>
      </c>
      <c r="F77" s="482" t="s">
        <v>198</v>
      </c>
      <c r="G77" s="100" t="s">
        <v>199</v>
      </c>
      <c r="H77" s="100" t="s">
        <v>181</v>
      </c>
      <c r="I77" s="144">
        <v>6</v>
      </c>
      <c r="J77" s="102">
        <v>6000</v>
      </c>
      <c r="K77" s="102">
        <f t="shared" ref="K77:K81" si="4">J77*I77</f>
        <v>36000</v>
      </c>
      <c r="L77" s="147"/>
    </row>
    <row r="78" spans="1:12" ht="33" customHeight="1">
      <c r="A78" s="154">
        <v>60</v>
      </c>
      <c r="B78" s="483"/>
      <c r="C78" s="486"/>
      <c r="D78" s="483"/>
      <c r="E78" s="486"/>
      <c r="F78" s="483"/>
      <c r="G78" s="100" t="s">
        <v>200</v>
      </c>
      <c r="H78" s="100" t="s">
        <v>181</v>
      </c>
      <c r="I78" s="144">
        <v>4</v>
      </c>
      <c r="J78" s="102">
        <v>6600</v>
      </c>
      <c r="K78" s="102">
        <f t="shared" si="4"/>
        <v>26400</v>
      </c>
      <c r="L78" s="147"/>
    </row>
    <row r="79" spans="1:12" ht="33" customHeight="1">
      <c r="A79" s="154">
        <v>61</v>
      </c>
      <c r="B79" s="483"/>
      <c r="C79" s="486"/>
      <c r="D79" s="483"/>
      <c r="E79" s="486"/>
      <c r="F79" s="483"/>
      <c r="G79" s="100" t="s">
        <v>201</v>
      </c>
      <c r="H79" s="100" t="s">
        <v>181</v>
      </c>
      <c r="I79" s="144">
        <v>1</v>
      </c>
      <c r="J79" s="102">
        <v>29500</v>
      </c>
      <c r="K79" s="102">
        <f t="shared" si="4"/>
        <v>29500</v>
      </c>
      <c r="L79" s="147"/>
    </row>
    <row r="80" spans="1:12" ht="33" customHeight="1">
      <c r="A80" s="154">
        <v>62</v>
      </c>
      <c r="B80" s="483"/>
      <c r="C80" s="486"/>
      <c r="D80" s="483"/>
      <c r="E80" s="486"/>
      <c r="F80" s="483"/>
      <c r="G80" s="100" t="s">
        <v>202</v>
      </c>
      <c r="H80" s="100" t="s">
        <v>181</v>
      </c>
      <c r="I80" s="144">
        <v>4</v>
      </c>
      <c r="J80" s="102">
        <v>5300</v>
      </c>
      <c r="K80" s="102">
        <f t="shared" si="4"/>
        <v>21200</v>
      </c>
      <c r="L80" s="147"/>
    </row>
    <row r="81" spans="1:13" ht="33" customHeight="1">
      <c r="A81" s="154">
        <v>63</v>
      </c>
      <c r="B81" s="483"/>
      <c r="C81" s="486"/>
      <c r="D81" s="483"/>
      <c r="E81" s="486"/>
      <c r="F81" s="483"/>
      <c r="G81" s="100" t="s">
        <v>203</v>
      </c>
      <c r="H81" s="100" t="s">
        <v>181</v>
      </c>
      <c r="I81" s="144">
        <v>2</v>
      </c>
      <c r="J81" s="102">
        <v>1500</v>
      </c>
      <c r="K81" s="102">
        <f t="shared" si="4"/>
        <v>3000</v>
      </c>
      <c r="L81" s="147"/>
    </row>
    <row r="82" spans="1:13" ht="33" hidden="1" customHeight="1">
      <c r="A82" s="154">
        <v>64</v>
      </c>
      <c r="B82" s="484"/>
      <c r="C82" s="487"/>
      <c r="D82" s="484"/>
      <c r="E82" s="487"/>
      <c r="F82" s="484"/>
      <c r="G82" s="100"/>
      <c r="H82" s="100"/>
      <c r="I82" s="144"/>
      <c r="J82" s="102"/>
      <c r="K82" s="102"/>
      <c r="L82" s="147"/>
    </row>
    <row r="83" spans="1:13" ht="37.5" customHeight="1">
      <c r="A83" s="154">
        <v>65</v>
      </c>
      <c r="B83" s="287" t="s">
        <v>75</v>
      </c>
      <c r="C83" s="328"/>
      <c r="D83" s="256"/>
      <c r="E83" s="257"/>
      <c r="F83" s="258"/>
      <c r="G83" s="281"/>
      <c r="H83" s="245"/>
      <c r="I83" s="282"/>
      <c r="J83" s="309"/>
      <c r="K83" s="252"/>
      <c r="L83" s="253"/>
    </row>
    <row r="84" spans="1:13" ht="27.6">
      <c r="A84" s="154">
        <v>66</v>
      </c>
      <c r="B84" s="280" t="s">
        <v>77</v>
      </c>
      <c r="C84" s="328"/>
      <c r="D84" s="256"/>
      <c r="E84" s="257"/>
      <c r="F84" s="258"/>
      <c r="G84" s="281"/>
      <c r="H84" s="245"/>
      <c r="I84" s="282"/>
      <c r="J84" s="309"/>
      <c r="K84" s="252"/>
      <c r="L84" s="253"/>
    </row>
    <row r="85" spans="1:13" ht="41.25" customHeight="1">
      <c r="A85" s="154">
        <v>67</v>
      </c>
      <c r="B85" s="288" t="s">
        <v>80</v>
      </c>
      <c r="C85" s="328"/>
      <c r="D85" s="256"/>
      <c r="E85" s="257"/>
      <c r="F85" s="258"/>
      <c r="G85" s="281"/>
      <c r="H85" s="245"/>
      <c r="I85" s="282"/>
      <c r="J85" s="309"/>
      <c r="K85" s="252"/>
      <c r="L85" s="253"/>
    </row>
    <row r="86" spans="1:13" ht="46.5" customHeight="1">
      <c r="A86" s="154">
        <v>68</v>
      </c>
      <c r="B86" s="280" t="s">
        <v>82</v>
      </c>
      <c r="C86" s="328"/>
      <c r="D86" s="256"/>
      <c r="E86" s="257"/>
      <c r="F86" s="258"/>
      <c r="G86" s="281"/>
      <c r="H86" s="245"/>
      <c r="I86" s="282"/>
      <c r="J86" s="309"/>
      <c r="K86" s="252"/>
      <c r="L86" s="253"/>
    </row>
    <row r="87" spans="1:13" ht="33" customHeight="1">
      <c r="A87" s="154">
        <v>69</v>
      </c>
      <c r="B87" s="280" t="s">
        <v>84</v>
      </c>
      <c r="C87" s="328"/>
      <c r="D87" s="256"/>
      <c r="E87" s="257"/>
      <c r="F87" s="258"/>
      <c r="G87" s="281"/>
      <c r="H87" s="245"/>
      <c r="I87" s="282"/>
      <c r="J87" s="309"/>
      <c r="K87" s="252"/>
      <c r="L87" s="253"/>
      <c r="M87" s="149"/>
    </row>
    <row r="88" spans="1:13" ht="41.25" customHeight="1">
      <c r="A88" s="154"/>
      <c r="B88" s="450" t="s">
        <v>12</v>
      </c>
      <c r="C88" s="451"/>
      <c r="D88" s="451"/>
      <c r="E88" s="451"/>
      <c r="F88" s="451"/>
      <c r="G88" s="451"/>
      <c r="H88" s="451"/>
      <c r="I88" s="451"/>
      <c r="J88" s="320"/>
      <c r="K88" s="185">
        <f>K87+K86+K85+K84+K83+K61+K50+K34+K17+K76</f>
        <v>433455.80000000005</v>
      </c>
      <c r="L88" s="177"/>
      <c r="M88" s="150"/>
    </row>
    <row r="91" spans="1:13">
      <c r="J91" s="388"/>
    </row>
    <row r="92" spans="1:13">
      <c r="K92" s="388">
        <v>1718545.41</v>
      </c>
    </row>
    <row r="93" spans="1:13">
      <c r="K93" s="388"/>
    </row>
    <row r="94" spans="1:13" ht="28.5" customHeight="1">
      <c r="J94" s="393"/>
    </row>
    <row r="95" spans="1:13" ht="24.75" customHeight="1"/>
    <row r="96" spans="1:13">
      <c r="I96" s="390"/>
    </row>
    <row r="98" spans="10:10">
      <c r="J98" s="388"/>
    </row>
  </sheetData>
  <mergeCells count="85">
    <mergeCell ref="B77:B82"/>
    <mergeCell ref="C77:C82"/>
    <mergeCell ref="D77:D82"/>
    <mergeCell ref="E77:E82"/>
    <mergeCell ref="F77:F82"/>
    <mergeCell ref="F28:F31"/>
    <mergeCell ref="E28:E31"/>
    <mergeCell ref="D28:D31"/>
    <mergeCell ref="C28:C31"/>
    <mergeCell ref="B28:B31"/>
    <mergeCell ref="G51:G52"/>
    <mergeCell ref="H51:H52"/>
    <mergeCell ref="I51:I52"/>
    <mergeCell ref="L51:L52"/>
    <mergeCell ref="C62:C63"/>
    <mergeCell ref="F62:F63"/>
    <mergeCell ref="G62:G63"/>
    <mergeCell ref="H62:H63"/>
    <mergeCell ref="I62:I63"/>
    <mergeCell ref="J62:J63"/>
    <mergeCell ref="K62:K63"/>
    <mergeCell ref="L62:L63"/>
    <mergeCell ref="C51:C52"/>
    <mergeCell ref="F51:F52"/>
    <mergeCell ref="L35:L36"/>
    <mergeCell ref="L25:L26"/>
    <mergeCell ref="L45:L46"/>
    <mergeCell ref="L40:L41"/>
    <mergeCell ref="K35:K36"/>
    <mergeCell ref="B88:I88"/>
    <mergeCell ref="J51:J52"/>
    <mergeCell ref="J40:J41"/>
    <mergeCell ref="K51:K52"/>
    <mergeCell ref="C45:C46"/>
    <mergeCell ref="D45:E45"/>
    <mergeCell ref="F45:F46"/>
    <mergeCell ref="G45:G46"/>
    <mergeCell ref="H45:H46"/>
    <mergeCell ref="G40:G41"/>
    <mergeCell ref="H40:H41"/>
    <mergeCell ref="I40:I41"/>
    <mergeCell ref="I45:I46"/>
    <mergeCell ref="J45:J46"/>
    <mergeCell ref="K45:K46"/>
    <mergeCell ref="K40:K41"/>
    <mergeCell ref="L20:L21"/>
    <mergeCell ref="C20:C21"/>
    <mergeCell ref="F20:F21"/>
    <mergeCell ref="G20:G21"/>
    <mergeCell ref="H20:H21"/>
    <mergeCell ref="I20:I21"/>
    <mergeCell ref="J20:J21"/>
    <mergeCell ref="K20:K21"/>
    <mergeCell ref="A2:L2"/>
    <mergeCell ref="A3:L3"/>
    <mergeCell ref="A4:L4"/>
    <mergeCell ref="C5:L5"/>
    <mergeCell ref="L14:L15"/>
    <mergeCell ref="A8:B8"/>
    <mergeCell ref="C11:F11"/>
    <mergeCell ref="C12:F12"/>
    <mergeCell ref="A14:A15"/>
    <mergeCell ref="B14:B15"/>
    <mergeCell ref="C14:C15"/>
    <mergeCell ref="F14:F15"/>
    <mergeCell ref="G14:G15"/>
    <mergeCell ref="H14:H15"/>
    <mergeCell ref="I14:I15"/>
    <mergeCell ref="J14:J15"/>
    <mergeCell ref="K14:K15"/>
    <mergeCell ref="C25:C26"/>
    <mergeCell ref="F25:F26"/>
    <mergeCell ref="C40:C41"/>
    <mergeCell ref="F40:F41"/>
    <mergeCell ref="C35:C36"/>
    <mergeCell ref="F35:F36"/>
    <mergeCell ref="G25:G26"/>
    <mergeCell ref="H25:H26"/>
    <mergeCell ref="I25:I26"/>
    <mergeCell ref="J25:J26"/>
    <mergeCell ref="K25:K26"/>
    <mergeCell ref="H35:H36"/>
    <mergeCell ref="I35:I36"/>
    <mergeCell ref="G35:G36"/>
    <mergeCell ref="J35:J36"/>
  </mergeCells>
  <printOptions horizontalCentered="1"/>
  <pageMargins left="0" right="0" top="0.39370078740157483" bottom="0.31496062992125984" header="0.43307086614173229" footer="0.43307086614173229"/>
  <pageSetup paperSize="9" scale="45" fitToHeight="0" orientation="landscape" r:id="rId1"/>
  <rowBreaks count="1" manualBreakCount="1">
    <brk id="49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  <pageSetUpPr fitToPage="1"/>
  </sheetPr>
  <dimension ref="A1:X31"/>
  <sheetViews>
    <sheetView view="pageBreakPreview" topLeftCell="C7" zoomScale="41" zoomScaleNormal="85" zoomScaleSheetLayoutView="41" workbookViewId="0">
      <selection activeCell="J12" sqref="J12"/>
    </sheetView>
  </sheetViews>
  <sheetFormatPr baseColWidth="10" defaultColWidth="11.44140625" defaultRowHeight="17.399999999999999"/>
  <cols>
    <col min="1" max="1" width="10.6640625" style="352" customWidth="1"/>
    <col min="2" max="2" width="19.44140625" style="352" customWidth="1"/>
    <col min="3" max="3" width="17.88671875" style="365" customWidth="1"/>
    <col min="4" max="4" width="23.6640625" style="365" customWidth="1"/>
    <col min="5" max="5" width="15.109375" style="352" customWidth="1"/>
    <col min="6" max="6" width="29.109375" style="352" customWidth="1"/>
    <col min="7" max="7" width="26.33203125" style="352" customWidth="1"/>
    <col min="8" max="8" width="75.6640625" style="385" customWidth="1"/>
    <col min="9" max="9" width="33.33203125" style="352" customWidth="1"/>
    <col min="10" max="10" width="29.88671875" style="352" customWidth="1"/>
    <col min="11" max="11" width="25.109375" style="352" customWidth="1"/>
    <col min="12" max="12" width="27.109375" style="352" customWidth="1"/>
    <col min="13" max="13" width="25.5546875" style="352" customWidth="1"/>
    <col min="14" max="14" width="25.6640625" style="352" customWidth="1"/>
    <col min="15" max="15" width="16.44140625" style="352" customWidth="1"/>
    <col min="16" max="16" width="19" style="352" customWidth="1"/>
    <col min="17" max="17" width="23.44140625" style="352" customWidth="1"/>
    <col min="18" max="18" width="26.88671875" style="352" customWidth="1"/>
    <col min="19" max="19" width="22.6640625" style="352" customWidth="1"/>
    <col min="20" max="20" width="17.6640625" style="352" customWidth="1"/>
    <col min="21" max="21" width="34.5546875" style="352" customWidth="1"/>
    <col min="22" max="22" width="29.6640625" style="352" customWidth="1"/>
    <col min="23" max="23" width="37.6640625" style="352" customWidth="1"/>
    <col min="24" max="24" width="28.5546875" style="352" customWidth="1"/>
    <col min="25" max="16384" width="11.44140625" style="352"/>
  </cols>
  <sheetData>
    <row r="1" spans="1:24" s="348" customFormat="1" ht="14.25" customHeight="1">
      <c r="A1" s="488" t="s">
        <v>137</v>
      </c>
      <c r="B1" s="488"/>
      <c r="C1" s="488"/>
      <c r="D1" s="488"/>
      <c r="E1" s="488"/>
      <c r="F1" s="488"/>
      <c r="G1" s="488"/>
      <c r="H1" s="488"/>
      <c r="I1" s="488"/>
      <c r="J1" s="488"/>
      <c r="K1" s="488"/>
      <c r="L1" s="488"/>
      <c r="M1" s="488"/>
      <c r="N1" s="488"/>
      <c r="O1" s="488"/>
      <c r="P1" s="488"/>
      <c r="Q1" s="488"/>
      <c r="R1" s="488"/>
      <c r="S1" s="488"/>
      <c r="T1" s="488"/>
      <c r="U1" s="488"/>
      <c r="V1" s="488"/>
      <c r="W1" s="488"/>
      <c r="X1" s="488"/>
    </row>
    <row r="2" spans="1:24" s="348" customFormat="1" ht="25.5" customHeight="1">
      <c r="A2" s="488"/>
      <c r="B2" s="488"/>
      <c r="C2" s="488"/>
      <c r="D2" s="488"/>
      <c r="E2" s="488"/>
      <c r="F2" s="488"/>
      <c r="G2" s="488"/>
      <c r="H2" s="488"/>
      <c r="I2" s="488"/>
      <c r="J2" s="488"/>
      <c r="K2" s="488"/>
      <c r="L2" s="488"/>
      <c r="M2" s="488"/>
      <c r="N2" s="488"/>
      <c r="O2" s="488"/>
      <c r="P2" s="488"/>
      <c r="Q2" s="488"/>
      <c r="R2" s="488"/>
      <c r="S2" s="488"/>
      <c r="T2" s="488"/>
      <c r="U2" s="488"/>
      <c r="V2" s="488"/>
      <c r="W2" s="488"/>
      <c r="X2" s="488"/>
    </row>
    <row r="3" spans="1:24" s="348" customFormat="1" ht="20.25" customHeight="1">
      <c r="A3" s="489" t="s">
        <v>175</v>
      </c>
      <c r="B3" s="489"/>
      <c r="C3" s="489"/>
      <c r="D3" s="489"/>
      <c r="E3" s="489"/>
      <c r="F3" s="489"/>
      <c r="G3" s="489"/>
      <c r="H3" s="489"/>
      <c r="I3" s="489"/>
      <c r="J3" s="489"/>
      <c r="K3" s="489"/>
      <c r="L3" s="489"/>
      <c r="M3" s="489"/>
      <c r="N3" s="489"/>
      <c r="O3" s="489"/>
      <c r="P3" s="489"/>
      <c r="Q3" s="489"/>
      <c r="R3" s="489"/>
      <c r="S3" s="489"/>
      <c r="T3" s="489"/>
      <c r="U3" s="489"/>
      <c r="V3" s="489"/>
      <c r="W3" s="489"/>
      <c r="X3" s="489"/>
    </row>
    <row r="4" spans="1:24" s="348" customFormat="1" ht="34.5" customHeight="1">
      <c r="A4" s="489" t="s">
        <v>192</v>
      </c>
      <c r="B4" s="489"/>
      <c r="C4" s="489"/>
      <c r="D4" s="489"/>
      <c r="E4" s="489"/>
      <c r="F4" s="489"/>
      <c r="G4" s="489"/>
      <c r="H4" s="489"/>
      <c r="I4" s="489"/>
      <c r="J4" s="489"/>
      <c r="K4" s="489"/>
      <c r="L4" s="489"/>
      <c r="M4" s="489"/>
      <c r="N4" s="489"/>
      <c r="O4" s="489"/>
      <c r="P4" s="489"/>
      <c r="Q4" s="489"/>
      <c r="R4" s="489"/>
      <c r="S4" s="489"/>
      <c r="T4" s="489"/>
      <c r="U4" s="489"/>
      <c r="V4" s="489"/>
      <c r="W4" s="489"/>
      <c r="X4" s="489"/>
    </row>
    <row r="5" spans="1:24" s="348" customFormat="1" ht="45.75" customHeight="1">
      <c r="A5" s="349"/>
      <c r="B5" s="349"/>
      <c r="C5" s="395"/>
      <c r="D5" s="349"/>
      <c r="E5" s="349"/>
      <c r="F5" s="349"/>
      <c r="G5" s="349"/>
      <c r="H5" s="384"/>
      <c r="I5" s="349"/>
      <c r="J5" s="349"/>
      <c r="K5" s="349"/>
      <c r="L5" s="349"/>
      <c r="M5" s="349"/>
      <c r="N5" s="349"/>
      <c r="O5" s="349"/>
      <c r="P5" s="349"/>
      <c r="Q5" s="349"/>
      <c r="R5" s="349"/>
      <c r="S5" s="349"/>
      <c r="T5" s="349"/>
      <c r="U5" s="336"/>
      <c r="V5" s="336"/>
      <c r="W5" s="350"/>
    </row>
    <row r="6" spans="1:24" ht="30.75" customHeight="1">
      <c r="A6" s="490" t="s">
        <v>3</v>
      </c>
      <c r="B6" s="490"/>
      <c r="C6" s="490" t="s">
        <v>71</v>
      </c>
      <c r="D6" s="490"/>
      <c r="E6" s="490"/>
      <c r="F6" s="490"/>
      <c r="G6" s="490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490"/>
      <c r="S6" s="490"/>
      <c r="T6" s="490"/>
      <c r="U6" s="490"/>
      <c r="V6" s="490"/>
      <c r="W6" s="490"/>
    </row>
    <row r="7" spans="1:24" ht="33.75" customHeight="1">
      <c r="A7" s="490" t="s">
        <v>69</v>
      </c>
      <c r="B7" s="490"/>
      <c r="C7" s="490" t="s">
        <v>86</v>
      </c>
      <c r="D7" s="490"/>
      <c r="E7" s="490"/>
      <c r="F7" s="490"/>
      <c r="G7" s="490"/>
      <c r="H7" s="490"/>
      <c r="I7" s="353"/>
      <c r="J7" s="354"/>
      <c r="K7" s="355"/>
      <c r="L7" s="355"/>
    </row>
    <row r="8" spans="1:24" ht="34.5" customHeight="1">
      <c r="A8" s="490" t="s">
        <v>68</v>
      </c>
      <c r="B8" s="490"/>
      <c r="C8" s="498" t="s">
        <v>195</v>
      </c>
      <c r="D8" s="498"/>
      <c r="E8" s="498"/>
      <c r="F8" s="337"/>
      <c r="G8" s="357"/>
      <c r="H8" s="351"/>
      <c r="I8" s="353"/>
      <c r="J8" s="358"/>
      <c r="K8" s="359"/>
      <c r="L8" s="359"/>
    </row>
    <row r="9" spans="1:24" s="364" customFormat="1" ht="49.5" customHeight="1">
      <c r="A9" s="499" t="s">
        <v>67</v>
      </c>
      <c r="B9" s="499"/>
      <c r="C9" s="499" t="s">
        <v>211</v>
      </c>
      <c r="D9" s="499"/>
      <c r="E9" s="499"/>
      <c r="F9" s="499"/>
      <c r="G9" s="499"/>
      <c r="H9" s="360"/>
      <c r="I9" s="361"/>
      <c r="J9" s="362"/>
      <c r="K9" s="363"/>
      <c r="L9" s="363"/>
    </row>
    <row r="10" spans="1:24" ht="33" customHeight="1">
      <c r="A10" s="490" t="s">
        <v>25</v>
      </c>
      <c r="B10" s="490"/>
      <c r="C10" s="491" t="s">
        <v>66</v>
      </c>
      <c r="D10" s="491"/>
      <c r="E10" s="491"/>
      <c r="F10" s="491"/>
      <c r="G10" s="357"/>
      <c r="H10" s="351"/>
      <c r="I10" s="353"/>
      <c r="J10" s="358"/>
      <c r="K10" s="359"/>
      <c r="L10" s="359"/>
    </row>
    <row r="11" spans="1:24" ht="33.75" customHeight="1">
      <c r="A11" s="490" t="s">
        <v>65</v>
      </c>
      <c r="B11" s="490"/>
      <c r="C11" s="491" t="s">
        <v>190</v>
      </c>
      <c r="D11" s="491"/>
      <c r="E11" s="356"/>
      <c r="F11" s="337"/>
      <c r="G11" s="357"/>
      <c r="H11" s="351"/>
      <c r="I11" s="353"/>
      <c r="J11" s="354"/>
      <c r="K11" s="355"/>
      <c r="L11" s="355"/>
    </row>
    <row r="12" spans="1:24" ht="59.25" customHeight="1">
      <c r="A12" s="490" t="s">
        <v>38</v>
      </c>
      <c r="B12" s="490"/>
      <c r="C12" s="491" t="s">
        <v>72</v>
      </c>
      <c r="D12" s="491"/>
      <c r="E12" s="491"/>
      <c r="F12" s="491"/>
      <c r="G12" s="357"/>
      <c r="H12" s="351"/>
      <c r="I12" s="353"/>
      <c r="J12" s="354"/>
      <c r="K12" s="355"/>
      <c r="L12" s="355"/>
    </row>
    <row r="13" spans="1:24" ht="46.5" customHeight="1">
      <c r="A13" s="490" t="s">
        <v>70</v>
      </c>
      <c r="B13" s="490"/>
      <c r="C13" s="491" t="s">
        <v>191</v>
      </c>
      <c r="D13" s="491"/>
      <c r="E13" s="491"/>
      <c r="F13" s="491"/>
      <c r="G13" s="357"/>
      <c r="H13" s="351"/>
      <c r="I13" s="353"/>
      <c r="J13" s="354"/>
      <c r="K13" s="355"/>
      <c r="L13" s="355"/>
    </row>
    <row r="14" spans="1:24" ht="4.5" customHeight="1"/>
    <row r="15" spans="1:24" ht="39" customHeight="1">
      <c r="A15" s="492" t="s">
        <v>4</v>
      </c>
      <c r="B15" s="492" t="s">
        <v>5</v>
      </c>
      <c r="C15" s="493" t="s">
        <v>13</v>
      </c>
      <c r="D15" s="493"/>
      <c r="E15" s="493"/>
      <c r="F15" s="493" t="s">
        <v>14</v>
      </c>
      <c r="G15" s="493"/>
      <c r="H15" s="494" t="s">
        <v>15</v>
      </c>
      <c r="I15" s="493" t="s">
        <v>16</v>
      </c>
      <c r="J15" s="493"/>
      <c r="K15" s="493"/>
      <c r="L15" s="493"/>
      <c r="M15" s="493"/>
      <c r="N15" s="493"/>
      <c r="O15" s="493"/>
      <c r="P15" s="493"/>
      <c r="Q15" s="493"/>
      <c r="R15" s="493"/>
      <c r="S15" s="493"/>
      <c r="T15" s="493"/>
      <c r="U15" s="493" t="s">
        <v>17</v>
      </c>
      <c r="V15" s="493"/>
      <c r="W15" s="493" t="s">
        <v>12</v>
      </c>
    </row>
    <row r="16" spans="1:24" ht="64.5" customHeight="1">
      <c r="A16" s="492"/>
      <c r="B16" s="492"/>
      <c r="C16" s="394" t="s">
        <v>6</v>
      </c>
      <c r="D16" s="338" t="s">
        <v>19</v>
      </c>
      <c r="E16" s="338" t="s">
        <v>20</v>
      </c>
      <c r="F16" s="338" t="s">
        <v>18</v>
      </c>
      <c r="G16" s="339" t="s">
        <v>21</v>
      </c>
      <c r="H16" s="494"/>
      <c r="I16" s="340" t="s">
        <v>44</v>
      </c>
      <c r="J16" s="340" t="s">
        <v>45</v>
      </c>
      <c r="K16" s="340" t="s">
        <v>46</v>
      </c>
      <c r="L16" s="340" t="s">
        <v>96</v>
      </c>
      <c r="M16" s="340" t="s">
        <v>103</v>
      </c>
      <c r="N16" s="340" t="s">
        <v>94</v>
      </c>
      <c r="O16" s="340" t="s">
        <v>105</v>
      </c>
      <c r="P16" s="340" t="s">
        <v>167</v>
      </c>
      <c r="Q16" s="340" t="s">
        <v>97</v>
      </c>
      <c r="R16" s="340" t="s">
        <v>49</v>
      </c>
      <c r="S16" s="340" t="s">
        <v>50</v>
      </c>
      <c r="T16" s="340" t="s">
        <v>51</v>
      </c>
      <c r="U16" s="341" t="s">
        <v>23</v>
      </c>
      <c r="V16" s="340" t="s">
        <v>24</v>
      </c>
      <c r="W16" s="493"/>
    </row>
    <row r="17" spans="1:24" s="364" customFormat="1" ht="69" customHeight="1">
      <c r="A17" s="366">
        <v>1</v>
      </c>
      <c r="B17" s="418">
        <v>44589</v>
      </c>
      <c r="C17" s="419">
        <v>89</v>
      </c>
      <c r="D17" s="342" t="s">
        <v>157</v>
      </c>
      <c r="E17" s="343">
        <v>57</v>
      </c>
      <c r="F17" s="368">
        <f>B17</f>
        <v>44589</v>
      </c>
      <c r="G17" s="369">
        <v>230766.79</v>
      </c>
      <c r="H17" s="420" t="s">
        <v>159</v>
      </c>
      <c r="I17" s="370">
        <f>G17</f>
        <v>230766.79</v>
      </c>
      <c r="J17" s="371"/>
      <c r="K17" s="372"/>
      <c r="L17" s="372"/>
      <c r="M17" s="372"/>
      <c r="N17" s="372"/>
      <c r="O17" s="372"/>
      <c r="P17" s="372"/>
      <c r="Q17" s="372"/>
      <c r="R17" s="373"/>
      <c r="S17" s="372"/>
      <c r="T17" s="372"/>
      <c r="U17" s="374">
        <f>I17</f>
        <v>230766.79</v>
      </c>
      <c r="V17" s="370"/>
      <c r="W17" s="374">
        <f>U17</f>
        <v>230766.79</v>
      </c>
    </row>
    <row r="18" spans="1:24" s="364" customFormat="1" ht="69" customHeight="1">
      <c r="A18" s="366">
        <v>2</v>
      </c>
      <c r="B18" s="421">
        <v>44589</v>
      </c>
      <c r="C18" s="425">
        <v>20</v>
      </c>
      <c r="D18" s="426" t="s">
        <v>179</v>
      </c>
      <c r="E18" s="425">
        <v>8</v>
      </c>
      <c r="F18" s="368">
        <f t="shared" ref="F18:F22" si="0">B18</f>
        <v>44589</v>
      </c>
      <c r="G18" s="369">
        <v>58229</v>
      </c>
      <c r="H18" s="386" t="s">
        <v>209</v>
      </c>
      <c r="I18" s="370"/>
      <c r="J18" s="371"/>
      <c r="K18" s="375">
        <f>G18</f>
        <v>58229</v>
      </c>
      <c r="L18" s="372"/>
      <c r="M18" s="372"/>
      <c r="N18" s="372"/>
      <c r="O18" s="372"/>
      <c r="P18" s="372"/>
      <c r="Q18" s="372"/>
      <c r="R18" s="373"/>
      <c r="S18" s="372"/>
      <c r="T18" s="372"/>
      <c r="U18" s="374">
        <f>K18</f>
        <v>58229</v>
      </c>
      <c r="V18" s="370"/>
      <c r="W18" s="374">
        <f>U18</f>
        <v>58229</v>
      </c>
    </row>
    <row r="19" spans="1:24" s="364" customFormat="1" ht="69" customHeight="1">
      <c r="A19" s="366">
        <v>3</v>
      </c>
      <c r="B19" s="418">
        <v>44589</v>
      </c>
      <c r="C19" s="422">
        <v>122</v>
      </c>
      <c r="D19" s="423" t="s">
        <v>157</v>
      </c>
      <c r="E19" s="424">
        <v>58</v>
      </c>
      <c r="F19" s="368">
        <f t="shared" si="0"/>
        <v>44589</v>
      </c>
      <c r="G19" s="399">
        <v>9864.02</v>
      </c>
      <c r="H19" s="386" t="s">
        <v>177</v>
      </c>
      <c r="I19" s="370">
        <f>G19</f>
        <v>9864.02</v>
      </c>
      <c r="J19" s="371"/>
      <c r="K19" s="372"/>
      <c r="L19" s="372"/>
      <c r="M19" s="372"/>
      <c r="N19" s="372"/>
      <c r="O19" s="372"/>
      <c r="P19" s="372"/>
      <c r="Q19" s="372"/>
      <c r="R19" s="373"/>
      <c r="S19" s="372"/>
      <c r="T19" s="372"/>
      <c r="U19" s="374"/>
      <c r="V19" s="370">
        <f>I19</f>
        <v>9864.02</v>
      </c>
      <c r="W19" s="374">
        <f>V19</f>
        <v>9864.02</v>
      </c>
    </row>
    <row r="20" spans="1:24" s="364" customFormat="1" ht="69" customHeight="1">
      <c r="A20" s="366">
        <v>4</v>
      </c>
      <c r="B20" s="344">
        <v>44589</v>
      </c>
      <c r="C20" s="343">
        <v>89</v>
      </c>
      <c r="D20" s="345" t="s">
        <v>157</v>
      </c>
      <c r="E20" s="343">
        <v>57</v>
      </c>
      <c r="F20" s="368">
        <f t="shared" si="0"/>
        <v>44589</v>
      </c>
      <c r="G20" s="369">
        <v>6687.66</v>
      </c>
      <c r="H20" s="386" t="s">
        <v>178</v>
      </c>
      <c r="I20" s="370">
        <f>G20</f>
        <v>6687.66</v>
      </c>
      <c r="J20" s="371"/>
      <c r="K20" s="372"/>
      <c r="L20" s="372"/>
      <c r="M20" s="375"/>
      <c r="N20" s="372"/>
      <c r="O20" s="372"/>
      <c r="P20" s="372"/>
      <c r="Q20" s="372"/>
      <c r="R20" s="373"/>
      <c r="S20" s="372"/>
      <c r="T20" s="372"/>
      <c r="U20" s="374"/>
      <c r="V20" s="370">
        <f>I20</f>
        <v>6687.66</v>
      </c>
      <c r="W20" s="374">
        <f t="shared" ref="W20:W22" si="1">V20</f>
        <v>6687.66</v>
      </c>
    </row>
    <row r="21" spans="1:24" s="364" customFormat="1" ht="69" customHeight="1">
      <c r="A21" s="366">
        <v>5</v>
      </c>
      <c r="B21" s="376">
        <v>44590</v>
      </c>
      <c r="C21" s="367">
        <v>185</v>
      </c>
      <c r="D21" s="342" t="s">
        <v>157</v>
      </c>
      <c r="E21" s="343">
        <v>29</v>
      </c>
      <c r="F21" s="368">
        <f t="shared" si="0"/>
        <v>44590</v>
      </c>
      <c r="G21" s="369">
        <v>11808.33</v>
      </c>
      <c r="H21" s="386" t="s">
        <v>162</v>
      </c>
      <c r="I21" s="370"/>
      <c r="J21" s="371"/>
      <c r="K21" s="372"/>
      <c r="L21" s="372"/>
      <c r="M21" s="372"/>
      <c r="N21" s="375"/>
      <c r="O21" s="372"/>
      <c r="P21" s="372"/>
      <c r="Q21" s="372"/>
      <c r="R21" s="373">
        <f>G21</f>
        <v>11808.33</v>
      </c>
      <c r="S21" s="372"/>
      <c r="T21" s="372"/>
      <c r="U21" s="374"/>
      <c r="V21" s="370">
        <f>R21</f>
        <v>11808.33</v>
      </c>
      <c r="W21" s="374">
        <f t="shared" si="1"/>
        <v>11808.33</v>
      </c>
    </row>
    <row r="22" spans="1:24" s="364" customFormat="1" ht="69" customHeight="1">
      <c r="A22" s="366">
        <v>6</v>
      </c>
      <c r="B22" s="376">
        <v>44581</v>
      </c>
      <c r="C22" s="367">
        <v>12</v>
      </c>
      <c r="D22" s="342" t="s">
        <v>180</v>
      </c>
      <c r="E22" s="343">
        <v>2</v>
      </c>
      <c r="F22" s="368">
        <f t="shared" si="0"/>
        <v>44581</v>
      </c>
      <c r="G22" s="369">
        <v>116100</v>
      </c>
      <c r="H22" s="386" t="s">
        <v>210</v>
      </c>
      <c r="I22" s="370"/>
      <c r="J22" s="371">
        <v>29500</v>
      </c>
      <c r="K22" s="372"/>
      <c r="L22" s="372"/>
      <c r="M22" s="372">
        <v>86600</v>
      </c>
      <c r="N22" s="375"/>
      <c r="O22" s="372"/>
      <c r="P22" s="372"/>
      <c r="Q22" s="372"/>
      <c r="R22" s="373"/>
      <c r="S22" s="372"/>
      <c r="T22" s="372"/>
      <c r="U22" s="374"/>
      <c r="V22" s="370">
        <f>J22+M22</f>
        <v>116100</v>
      </c>
      <c r="W22" s="374">
        <f t="shared" si="1"/>
        <v>116100</v>
      </c>
    </row>
    <row r="23" spans="1:24" s="364" customFormat="1" ht="69" customHeight="1">
      <c r="A23" s="366"/>
      <c r="B23" s="376"/>
      <c r="C23" s="367"/>
      <c r="D23" s="342"/>
      <c r="E23" s="343"/>
      <c r="F23" s="368"/>
      <c r="G23" s="369"/>
      <c r="H23" s="386"/>
      <c r="I23" s="370"/>
      <c r="J23" s="371"/>
      <c r="K23" s="372"/>
      <c r="L23" s="372"/>
      <c r="M23" s="375"/>
      <c r="N23" s="372"/>
      <c r="O23" s="372"/>
      <c r="P23" s="372"/>
      <c r="Q23" s="372"/>
      <c r="R23" s="373"/>
      <c r="S23" s="372"/>
      <c r="T23" s="372"/>
      <c r="U23" s="374"/>
      <c r="V23" s="370"/>
      <c r="W23" s="374"/>
    </row>
    <row r="24" spans="1:24" s="364" customFormat="1" ht="63" customHeight="1">
      <c r="A24" s="366"/>
      <c r="B24" s="346"/>
      <c r="C24" s="397"/>
      <c r="D24" s="377"/>
      <c r="E24" s="347"/>
      <c r="F24" s="368"/>
      <c r="G24" s="378"/>
      <c r="H24" s="387"/>
      <c r="I24" s="379">
        <f t="shared" ref="I24:W24" si="2">SUM(I17:I23)</f>
        <v>247318.47</v>
      </c>
      <c r="J24" s="379">
        <f t="shared" si="2"/>
        <v>29500</v>
      </c>
      <c r="K24" s="379">
        <f t="shared" si="2"/>
        <v>58229</v>
      </c>
      <c r="L24" s="379">
        <f t="shared" si="2"/>
        <v>0</v>
      </c>
      <c r="M24" s="379">
        <f t="shared" si="2"/>
        <v>86600</v>
      </c>
      <c r="N24" s="379">
        <f t="shared" si="2"/>
        <v>0</v>
      </c>
      <c r="O24" s="379">
        <f t="shared" si="2"/>
        <v>0</v>
      </c>
      <c r="P24" s="379">
        <f t="shared" si="2"/>
        <v>0</v>
      </c>
      <c r="Q24" s="379">
        <f t="shared" si="2"/>
        <v>0</v>
      </c>
      <c r="R24" s="379">
        <f t="shared" si="2"/>
        <v>11808.33</v>
      </c>
      <c r="S24" s="379">
        <f t="shared" si="2"/>
        <v>0</v>
      </c>
      <c r="T24" s="379">
        <f t="shared" si="2"/>
        <v>0</v>
      </c>
      <c r="U24" s="380">
        <f t="shared" si="2"/>
        <v>288995.79000000004</v>
      </c>
      <c r="V24" s="380">
        <f t="shared" si="2"/>
        <v>144460.01</v>
      </c>
      <c r="W24" s="380">
        <f t="shared" si="2"/>
        <v>433455.80000000005</v>
      </c>
    </row>
    <row r="25" spans="1:24" s="364" customFormat="1" ht="32.25" customHeight="1">
      <c r="A25" s="495" t="s">
        <v>12</v>
      </c>
      <c r="B25" s="496"/>
      <c r="C25" s="496"/>
      <c r="D25" s="496"/>
      <c r="E25" s="496"/>
      <c r="F25" s="496"/>
      <c r="G25" s="496"/>
      <c r="H25" s="496"/>
      <c r="I25" s="496"/>
      <c r="J25" s="496"/>
      <c r="K25" s="496"/>
      <c r="L25" s="496"/>
      <c r="M25" s="496"/>
      <c r="N25" s="496"/>
      <c r="O25" s="496"/>
      <c r="P25" s="496"/>
      <c r="Q25" s="496"/>
      <c r="R25" s="496"/>
      <c r="S25" s="496"/>
      <c r="T25" s="496"/>
      <c r="U25" s="496"/>
      <c r="V25" s="497"/>
      <c r="W25" s="381"/>
      <c r="X25" s="382"/>
    </row>
    <row r="26" spans="1:24">
      <c r="V26" s="383"/>
      <c r="W26" s="383"/>
    </row>
    <row r="27" spans="1:24">
      <c r="U27" s="352">
        <v>1446414.3799320001</v>
      </c>
    </row>
    <row r="28" spans="1:24">
      <c r="V28" s="352">
        <v>117612.09</v>
      </c>
    </row>
    <row r="31" spans="1:24">
      <c r="U31" s="383">
        <f>U24-U27</f>
        <v>-1157418.589932</v>
      </c>
      <c r="V31" s="383">
        <f>V28-V24</f>
        <v>-26847.920000000013</v>
      </c>
    </row>
  </sheetData>
  <mergeCells count="28">
    <mergeCell ref="C8:E8"/>
    <mergeCell ref="C10:F10"/>
    <mergeCell ref="A6:B6"/>
    <mergeCell ref="A7:B7"/>
    <mergeCell ref="A8:B8"/>
    <mergeCell ref="A10:B10"/>
    <mergeCell ref="A9:B9"/>
    <mergeCell ref="C9:G9"/>
    <mergeCell ref="H15:H16"/>
    <mergeCell ref="I15:T15"/>
    <mergeCell ref="U15:V15"/>
    <mergeCell ref="W15:W16"/>
    <mergeCell ref="A25:V25"/>
    <mergeCell ref="C11:D11"/>
    <mergeCell ref="C12:F12"/>
    <mergeCell ref="C13:F13"/>
    <mergeCell ref="A15:A16"/>
    <mergeCell ref="B15:B16"/>
    <mergeCell ref="C15:E15"/>
    <mergeCell ref="F15:G15"/>
    <mergeCell ref="A11:B11"/>
    <mergeCell ref="A12:B12"/>
    <mergeCell ref="A13:B13"/>
    <mergeCell ref="A1:X2"/>
    <mergeCell ref="A3:X3"/>
    <mergeCell ref="A4:X4"/>
    <mergeCell ref="C6:W6"/>
    <mergeCell ref="C7:H7"/>
  </mergeCells>
  <printOptions horizontalCentered="1"/>
  <pageMargins left="0.25" right="0.25" top="0.75" bottom="0.75" header="0.3" footer="0.3"/>
  <pageSetup paperSize="8" scale="23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B65"/>
  <sheetViews>
    <sheetView tabSelected="1" view="pageBreakPreview" topLeftCell="A46" zoomScale="30" zoomScaleNormal="40" zoomScaleSheetLayoutView="30" workbookViewId="0">
      <selection activeCell="G52" sqref="G52"/>
    </sheetView>
  </sheetViews>
  <sheetFormatPr baseColWidth="10" defaultRowHeight="14.4"/>
  <cols>
    <col min="1" max="1" width="43.44140625" customWidth="1"/>
    <col min="2" max="2" width="121" customWidth="1"/>
    <col min="3" max="3" width="54.44140625" customWidth="1"/>
    <col min="4" max="4" width="38.6640625" customWidth="1"/>
    <col min="5" max="5" width="42" style="66" customWidth="1"/>
    <col min="6" max="8" width="46.33203125" customWidth="1"/>
    <col min="9" max="9" width="49.5546875" customWidth="1"/>
    <col min="10" max="10" width="44" customWidth="1"/>
    <col min="11" max="11" width="41.88671875" customWidth="1"/>
    <col min="12" max="12" width="40.88671875" customWidth="1"/>
    <col min="13" max="13" width="41.44140625" customWidth="1"/>
    <col min="14" max="14" width="46.33203125" style="146" hidden="1" customWidth="1"/>
    <col min="15" max="15" width="41.88671875" hidden="1" customWidth="1"/>
    <col min="16" max="16" width="42.33203125" hidden="1" customWidth="1"/>
    <col min="17" max="17" width="48" hidden="1" customWidth="1"/>
    <col min="18" max="18" width="51.44140625" hidden="1" customWidth="1"/>
    <col min="19" max="19" width="51.88671875" style="66" hidden="1" customWidth="1"/>
    <col min="20" max="20" width="51.44140625" hidden="1" customWidth="1"/>
    <col min="21" max="21" width="51.44140625" customWidth="1"/>
    <col min="22" max="22" width="33.6640625" customWidth="1"/>
    <col min="23" max="23" width="50.5546875" customWidth="1"/>
    <col min="24" max="24" width="39.33203125" customWidth="1"/>
    <col min="25" max="25" width="49.33203125" customWidth="1"/>
    <col min="26" max="26" width="42.109375" customWidth="1"/>
    <col min="27" max="27" width="47.33203125" customWidth="1"/>
    <col min="28" max="28" width="34.109375" customWidth="1"/>
    <col min="30" max="30" width="21.6640625" customWidth="1"/>
  </cols>
  <sheetData>
    <row r="1" spans="1:28" ht="44.4">
      <c r="A1" s="512" t="s">
        <v>37</v>
      </c>
      <c r="B1" s="512"/>
      <c r="C1" s="512"/>
      <c r="D1" s="512"/>
      <c r="E1" s="512"/>
      <c r="F1" s="512"/>
      <c r="G1" s="512"/>
      <c r="H1" s="512"/>
      <c r="I1" s="512"/>
      <c r="J1" s="512"/>
      <c r="K1" s="512"/>
      <c r="L1" s="512"/>
      <c r="M1" s="512"/>
      <c r="N1" s="512"/>
      <c r="O1" s="512"/>
      <c r="P1" s="512"/>
      <c r="Q1" s="512"/>
      <c r="R1" s="512"/>
      <c r="S1" s="512"/>
      <c r="T1" s="512"/>
      <c r="U1" s="512"/>
      <c r="V1" s="512"/>
      <c r="W1" s="512"/>
      <c r="X1" s="512"/>
      <c r="Y1" s="512"/>
      <c r="Z1" s="512"/>
      <c r="AA1" s="512"/>
      <c r="AB1" s="512"/>
    </row>
    <row r="2" spans="1:28" ht="44.4">
      <c r="A2" s="512" t="s">
        <v>176</v>
      </c>
      <c r="B2" s="512"/>
      <c r="C2" s="512"/>
      <c r="D2" s="512"/>
      <c r="E2" s="512"/>
      <c r="F2" s="512"/>
      <c r="G2" s="512"/>
      <c r="H2" s="512"/>
      <c r="I2" s="512"/>
      <c r="J2" s="512"/>
      <c r="K2" s="512"/>
      <c r="L2" s="512"/>
      <c r="M2" s="512"/>
      <c r="N2" s="512"/>
      <c r="O2" s="512"/>
      <c r="P2" s="512"/>
      <c r="Q2" s="512"/>
      <c r="R2" s="512"/>
      <c r="S2" s="512"/>
      <c r="T2" s="512"/>
      <c r="U2" s="512"/>
      <c r="V2" s="512"/>
      <c r="W2" s="512"/>
      <c r="X2" s="512"/>
      <c r="Y2" s="512"/>
      <c r="Z2" s="512"/>
      <c r="AA2" s="512"/>
      <c r="AB2" s="512"/>
    </row>
    <row r="3" spans="1:28" ht="44.4">
      <c r="A3" s="513" t="s">
        <v>189</v>
      </c>
      <c r="B3" s="512"/>
      <c r="C3" s="512"/>
      <c r="D3" s="512"/>
      <c r="E3" s="512"/>
      <c r="F3" s="512"/>
      <c r="G3" s="512"/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12"/>
      <c r="S3" s="512"/>
      <c r="T3" s="512"/>
      <c r="U3" s="512"/>
      <c r="V3" s="512"/>
      <c r="W3" s="512"/>
      <c r="X3" s="512"/>
      <c r="Y3" s="512"/>
      <c r="Z3" s="512"/>
      <c r="AA3" s="512"/>
      <c r="AB3" s="512"/>
    </row>
    <row r="4" spans="1:28" ht="33">
      <c r="A4" s="77"/>
      <c r="B4" s="79"/>
      <c r="C4" s="79"/>
      <c r="D4" s="79"/>
      <c r="E4" s="91"/>
      <c r="F4" s="80"/>
      <c r="G4" s="80"/>
      <c r="H4" s="80"/>
      <c r="I4" s="80"/>
      <c r="J4" s="80"/>
      <c r="K4" s="80"/>
      <c r="L4" s="80"/>
      <c r="M4" s="80"/>
      <c r="N4" s="81"/>
      <c r="O4" s="80"/>
      <c r="P4" s="80"/>
      <c r="Q4" s="80"/>
      <c r="R4" s="80"/>
      <c r="S4" s="81"/>
      <c r="T4" s="80"/>
      <c r="U4" s="80"/>
      <c r="V4" s="80"/>
      <c r="W4" s="80"/>
      <c r="X4" s="80"/>
      <c r="Y4" s="80"/>
      <c r="Z4" s="80"/>
      <c r="AA4" s="80"/>
      <c r="AB4" s="80"/>
    </row>
    <row r="5" spans="1:28" ht="55.5" customHeight="1">
      <c r="A5" s="138" t="s">
        <v>1</v>
      </c>
      <c r="B5" s="412" t="s">
        <v>211</v>
      </c>
      <c r="C5" s="79"/>
      <c r="D5" s="79"/>
      <c r="E5" s="91"/>
      <c r="F5" s="82"/>
      <c r="G5" s="82"/>
      <c r="H5" s="82"/>
      <c r="I5" s="82"/>
      <c r="J5" s="82"/>
      <c r="K5" s="82"/>
      <c r="L5" s="82"/>
      <c r="M5" s="82"/>
      <c r="N5" s="81"/>
      <c r="O5" s="80"/>
      <c r="P5" s="80"/>
      <c r="Q5" s="80"/>
      <c r="R5" s="80"/>
      <c r="S5" s="81"/>
      <c r="T5" s="80"/>
      <c r="U5" s="80"/>
      <c r="V5" s="80"/>
      <c r="W5" s="80"/>
      <c r="X5" s="506" t="s">
        <v>185</v>
      </c>
      <c r="Y5" s="506"/>
      <c r="Z5" s="83"/>
      <c r="AA5" s="83"/>
      <c r="AB5" s="83"/>
    </row>
    <row r="6" spans="1:28" ht="33">
      <c r="A6" s="77" t="s">
        <v>2</v>
      </c>
      <c r="B6" s="84" t="s">
        <v>190</v>
      </c>
      <c r="C6" s="79"/>
      <c r="D6" s="79"/>
      <c r="E6" s="91"/>
      <c r="F6" s="85"/>
      <c r="G6" s="85"/>
      <c r="H6" s="85"/>
      <c r="I6" s="85"/>
      <c r="J6" s="85"/>
      <c r="K6" s="85"/>
      <c r="L6" s="85"/>
      <c r="M6" s="85"/>
      <c r="N6" s="81"/>
      <c r="O6" s="80"/>
      <c r="P6" s="80"/>
      <c r="Q6" s="80"/>
      <c r="R6" s="80"/>
      <c r="S6" s="81"/>
      <c r="T6" s="80"/>
      <c r="U6" s="80"/>
      <c r="V6" s="80"/>
      <c r="W6" s="80"/>
      <c r="X6" s="80"/>
      <c r="Y6" s="80"/>
      <c r="Z6" s="80"/>
      <c r="AA6" s="80"/>
      <c r="AB6" s="80"/>
    </row>
    <row r="7" spans="1:28" ht="33">
      <c r="A7" s="77" t="s">
        <v>25</v>
      </c>
      <c r="B7" s="86" t="s">
        <v>26</v>
      </c>
      <c r="C7" s="79"/>
      <c r="D7" s="79"/>
      <c r="E7" s="91"/>
      <c r="F7" s="82"/>
      <c r="G7" s="82"/>
      <c r="H7" s="82"/>
      <c r="I7" s="82"/>
      <c r="J7" s="82"/>
      <c r="K7" s="82"/>
      <c r="L7" s="82"/>
      <c r="M7" s="82"/>
      <c r="N7" s="81"/>
      <c r="O7" s="80"/>
      <c r="P7" s="80"/>
      <c r="Q7" s="80"/>
      <c r="R7" s="80"/>
      <c r="S7" s="81"/>
      <c r="T7" s="80"/>
      <c r="U7" s="80"/>
      <c r="V7" s="80"/>
      <c r="W7" s="80"/>
      <c r="X7" s="506" t="s">
        <v>184</v>
      </c>
      <c r="Y7" s="506"/>
      <c r="Z7" s="83"/>
      <c r="AA7" s="83"/>
      <c r="AB7" s="83"/>
    </row>
    <row r="8" spans="1:28" ht="62.25" customHeight="1">
      <c r="A8" s="87" t="s">
        <v>38</v>
      </c>
      <c r="B8" s="78" t="s">
        <v>72</v>
      </c>
      <c r="C8" s="88"/>
      <c r="D8" s="88"/>
      <c r="E8" s="90"/>
      <c r="F8" s="80"/>
      <c r="G8" s="80"/>
      <c r="H8" s="412"/>
      <c r="I8" s="80">
        <f>+I15+G15+F15+E15</f>
        <v>7230046.7800000012</v>
      </c>
      <c r="J8" s="80"/>
      <c r="K8" s="80"/>
      <c r="L8" s="80"/>
      <c r="M8" s="80"/>
      <c r="N8" s="81"/>
      <c r="O8" s="80"/>
      <c r="P8" s="80"/>
      <c r="Q8" s="80"/>
      <c r="R8" s="80"/>
      <c r="S8" s="81"/>
      <c r="T8" s="80"/>
      <c r="U8" s="80"/>
      <c r="V8" s="80"/>
      <c r="W8" s="80"/>
      <c r="X8" s="80"/>
      <c r="Y8" s="80"/>
      <c r="Z8" s="80"/>
      <c r="AA8" s="80"/>
      <c r="AB8" s="80"/>
    </row>
    <row r="9" spans="1:28" ht="33">
      <c r="A9" s="87" t="s">
        <v>39</v>
      </c>
      <c r="B9" s="78" t="s">
        <v>191</v>
      </c>
      <c r="C9" s="78"/>
      <c r="D9" s="78"/>
      <c r="E9" s="90"/>
      <c r="F9" s="80"/>
      <c r="G9" s="80"/>
      <c r="H9" s="80"/>
      <c r="I9" s="80"/>
      <c r="J9" s="80"/>
      <c r="K9" s="80"/>
      <c r="L9" s="80"/>
      <c r="M9" s="80"/>
      <c r="N9" s="81"/>
      <c r="O9" s="80"/>
      <c r="P9" s="80"/>
      <c r="Q9" s="80"/>
      <c r="R9" s="80"/>
      <c r="S9" s="81"/>
      <c r="T9" s="80"/>
      <c r="U9" s="80"/>
      <c r="V9" s="80"/>
      <c r="W9" s="80"/>
      <c r="X9" s="80"/>
      <c r="Y9" s="80"/>
      <c r="Z9" s="80"/>
      <c r="AA9" s="80"/>
      <c r="AB9" s="80"/>
    </row>
    <row r="10" spans="1:28" ht="31.2">
      <c r="A10" s="500" t="s">
        <v>27</v>
      </c>
      <c r="B10" s="503" t="s">
        <v>28</v>
      </c>
      <c r="C10" s="500" t="s">
        <v>36</v>
      </c>
      <c r="D10" s="500" t="s">
        <v>164</v>
      </c>
      <c r="E10" s="509" t="s">
        <v>165</v>
      </c>
      <c r="F10" s="524">
        <v>2022</v>
      </c>
      <c r="G10" s="525"/>
      <c r="H10" s="525"/>
      <c r="I10" s="525"/>
      <c r="J10" s="525"/>
      <c r="K10" s="525"/>
      <c r="L10" s="525"/>
      <c r="M10" s="525"/>
      <c r="N10" s="525"/>
      <c r="O10" s="525"/>
      <c r="P10" s="525"/>
      <c r="Q10" s="525"/>
      <c r="R10" s="525"/>
      <c r="S10" s="525"/>
      <c r="T10" s="525"/>
      <c r="U10" s="525"/>
      <c r="V10" s="525"/>
      <c r="W10" s="525"/>
      <c r="X10" s="525"/>
      <c r="Y10" s="525"/>
      <c r="Z10" s="526"/>
      <c r="AA10" s="516"/>
      <c r="AB10" s="517"/>
    </row>
    <row r="11" spans="1:28" ht="31.2">
      <c r="A11" s="501"/>
      <c r="B11" s="504"/>
      <c r="C11" s="501"/>
      <c r="D11" s="501"/>
      <c r="E11" s="510"/>
      <c r="F11" s="500" t="s">
        <v>149</v>
      </c>
      <c r="G11" s="500" t="s">
        <v>182</v>
      </c>
      <c r="H11" s="500" t="s">
        <v>183</v>
      </c>
      <c r="I11" s="500" t="s">
        <v>138</v>
      </c>
      <c r="J11" s="500" t="s">
        <v>139</v>
      </c>
      <c r="K11" s="500" t="s">
        <v>140</v>
      </c>
      <c r="L11" s="500" t="s">
        <v>141</v>
      </c>
      <c r="M11" s="500" t="s">
        <v>142</v>
      </c>
      <c r="N11" s="507" t="s">
        <v>135</v>
      </c>
      <c r="O11" s="507" t="s">
        <v>136</v>
      </c>
      <c r="P11" s="507" t="s">
        <v>88</v>
      </c>
      <c r="Q11" s="507" t="s">
        <v>89</v>
      </c>
      <c r="R11" s="507" t="s">
        <v>90</v>
      </c>
      <c r="S11" s="522" t="s">
        <v>91</v>
      </c>
      <c r="T11" s="507" t="s">
        <v>92</v>
      </c>
      <c r="U11" s="518" t="s">
        <v>188</v>
      </c>
      <c r="V11" s="519"/>
      <c r="W11" s="518" t="s">
        <v>187</v>
      </c>
      <c r="X11" s="519"/>
      <c r="Y11" s="527" t="s">
        <v>186</v>
      </c>
      <c r="Z11" s="528"/>
      <c r="AA11" s="514" t="s">
        <v>93</v>
      </c>
      <c r="AB11" s="515"/>
    </row>
    <row r="12" spans="1:28" ht="86.25" customHeight="1">
      <c r="A12" s="502"/>
      <c r="B12" s="505"/>
      <c r="C12" s="502"/>
      <c r="D12" s="502"/>
      <c r="E12" s="511"/>
      <c r="F12" s="502"/>
      <c r="G12" s="502"/>
      <c r="H12" s="502"/>
      <c r="I12" s="502"/>
      <c r="J12" s="502"/>
      <c r="K12" s="502"/>
      <c r="L12" s="502"/>
      <c r="M12" s="502"/>
      <c r="N12" s="508"/>
      <c r="O12" s="508"/>
      <c r="P12" s="508"/>
      <c r="Q12" s="508"/>
      <c r="R12" s="508"/>
      <c r="S12" s="523"/>
      <c r="T12" s="508"/>
      <c r="U12" s="520"/>
      <c r="V12" s="521"/>
      <c r="W12" s="520"/>
      <c r="X12" s="521"/>
      <c r="Y12" s="68" t="s">
        <v>30</v>
      </c>
      <c r="Z12" s="69" t="s">
        <v>29</v>
      </c>
      <c r="AA12" s="96" t="s">
        <v>30</v>
      </c>
      <c r="AB12" s="97" t="s">
        <v>29</v>
      </c>
    </row>
    <row r="13" spans="1:28" ht="89.25" customHeight="1">
      <c r="A13" s="70"/>
      <c r="B13" s="117" t="s">
        <v>170</v>
      </c>
      <c r="C13" s="117"/>
      <c r="D13" s="117"/>
      <c r="E13" s="92"/>
      <c r="F13" s="117"/>
      <c r="G13" s="400"/>
      <c r="H13" s="127"/>
      <c r="I13" s="117"/>
      <c r="J13" s="117"/>
      <c r="K13" s="117"/>
      <c r="L13" s="117"/>
      <c r="M13" s="117"/>
      <c r="N13" s="224"/>
      <c r="O13" s="118"/>
      <c r="P13" s="118"/>
      <c r="Q13" s="118"/>
      <c r="R13" s="118"/>
      <c r="S13" s="119"/>
      <c r="T13" s="118"/>
      <c r="U13" s="118" t="s">
        <v>102</v>
      </c>
      <c r="V13" s="118" t="s">
        <v>29</v>
      </c>
      <c r="W13" s="118" t="s">
        <v>102</v>
      </c>
      <c r="X13" s="118" t="s">
        <v>29</v>
      </c>
      <c r="Y13" s="68"/>
      <c r="Z13" s="69"/>
      <c r="AA13" s="3"/>
      <c r="AB13" s="4"/>
    </row>
    <row r="14" spans="1:28" ht="59.25" customHeight="1">
      <c r="A14" s="225"/>
      <c r="B14" s="226" t="s">
        <v>31</v>
      </c>
      <c r="C14" s="227">
        <f>SUM(C15:C25)</f>
        <v>20414972.830000002</v>
      </c>
      <c r="D14" s="228">
        <v>0</v>
      </c>
      <c r="E14" s="229">
        <f t="shared" ref="E14:K14" si="0">SUM(E15:E25)</f>
        <v>2808896.26</v>
      </c>
      <c r="F14" s="227">
        <f>SUM(F15:F25)</f>
        <v>5703764.1699999999</v>
      </c>
      <c r="G14" s="227">
        <f>SUM(G15:G25)</f>
        <v>7020495.475517001</v>
      </c>
      <c r="H14" s="227">
        <f>SUM(H15:H25)</f>
        <v>5695568.0099999998</v>
      </c>
      <c r="I14" s="227">
        <f t="shared" si="0"/>
        <v>288995.79000000004</v>
      </c>
      <c r="J14" s="227">
        <f t="shared" si="0"/>
        <v>0</v>
      </c>
      <c r="K14" s="227">
        <f t="shared" si="0"/>
        <v>0</v>
      </c>
      <c r="L14" s="227">
        <f t="shared" ref="L14:T14" si="1">SUM(L15:L25)</f>
        <v>0</v>
      </c>
      <c r="M14" s="227">
        <f t="shared" si="1"/>
        <v>0</v>
      </c>
      <c r="N14" s="229">
        <f>SUM(N15:N25)</f>
        <v>0</v>
      </c>
      <c r="O14" s="227">
        <f>SUM(O15:O25)</f>
        <v>0</v>
      </c>
      <c r="P14" s="227">
        <f>SUM(P15:P25)</f>
        <v>0</v>
      </c>
      <c r="Q14" s="227">
        <f>SUM(Q15:Q25)</f>
        <v>0</v>
      </c>
      <c r="R14" s="227">
        <f t="shared" si="1"/>
        <v>0</v>
      </c>
      <c r="S14" s="227">
        <f t="shared" si="1"/>
        <v>0</v>
      </c>
      <c r="T14" s="227">
        <f t="shared" si="1"/>
        <v>0</v>
      </c>
      <c r="U14" s="230">
        <f>SUM(I14:T14)</f>
        <v>288995.79000000004</v>
      </c>
      <c r="V14" s="231">
        <f>U14/C14</f>
        <v>1.4156070272859629E-2</v>
      </c>
      <c r="W14" s="234">
        <f>SUM(D14+E14+F14+U14+G14)</f>
        <v>15822151.695517</v>
      </c>
      <c r="X14" s="232">
        <f>W14/C14</f>
        <v>0.77502683090844937</v>
      </c>
      <c r="Y14" s="233">
        <f t="shared" ref="Y14:Y61" si="2">H14-U14</f>
        <v>5406572.2199999997</v>
      </c>
      <c r="Z14" s="232">
        <f t="shared" ref="Z14:Z60" si="3">IF(H14=0,"",Y14/H14)</f>
        <v>0.94925953135971775</v>
      </c>
      <c r="AA14" s="233">
        <f t="shared" ref="AA14:AA25" si="4">C14-W14</f>
        <v>4592821.1344830021</v>
      </c>
      <c r="AB14" s="232">
        <f t="shared" ref="AB14:AB61" si="5">IF(C14=0,"",AA14/C14)</f>
        <v>0.22497316909155063</v>
      </c>
    </row>
    <row r="15" spans="1:28" ht="59.25" customHeight="1">
      <c r="A15" s="71" t="s">
        <v>40</v>
      </c>
      <c r="B15" s="72" t="s">
        <v>52</v>
      </c>
      <c r="C15" s="104">
        <f>7455148.87+261223.45</f>
        <v>7716372.3200000003</v>
      </c>
      <c r="D15" s="105">
        <v>0</v>
      </c>
      <c r="E15" s="106">
        <v>1075984.29</v>
      </c>
      <c r="F15" s="107">
        <v>2566662.12</v>
      </c>
      <c r="G15" s="107">
        <v>3356633.580000001</v>
      </c>
      <c r="H15" s="107">
        <f>717092.33+439524</f>
        <v>1156616.33</v>
      </c>
      <c r="I15" s="107">
        <v>230766.79</v>
      </c>
      <c r="J15" s="107"/>
      <c r="K15" s="107"/>
      <c r="L15" s="107"/>
      <c r="M15" s="107"/>
      <c r="N15" s="107"/>
      <c r="O15" s="106"/>
      <c r="P15" s="108"/>
      <c r="Q15" s="120"/>
      <c r="R15" s="106"/>
      <c r="S15" s="106"/>
      <c r="T15" s="106"/>
      <c r="U15" s="109">
        <f>SUM(I15:T15)</f>
        <v>230766.79</v>
      </c>
      <c r="V15" s="110">
        <f>U15/C15</f>
        <v>2.9906124332787509E-2</v>
      </c>
      <c r="W15" s="234">
        <f t="shared" ref="W15:W60" si="6">SUM(D15+E15+F15+U15+G15)</f>
        <v>7230046.7800000012</v>
      </c>
      <c r="X15" s="111">
        <f>W15/C15</f>
        <v>0.93697484778702345</v>
      </c>
      <c r="Y15" s="233">
        <f>H15-U15</f>
        <v>925849.54</v>
      </c>
      <c r="Z15" s="232">
        <f t="shared" si="3"/>
        <v>0.80048112410793992</v>
      </c>
      <c r="AA15" s="113">
        <f t="shared" si="4"/>
        <v>486325.53999999911</v>
      </c>
      <c r="AB15" s="143">
        <f t="shared" si="5"/>
        <v>6.3025152212976568E-2</v>
      </c>
    </row>
    <row r="16" spans="1:28" ht="59.25" customHeight="1">
      <c r="A16" s="71" t="s">
        <v>41</v>
      </c>
      <c r="B16" s="72" t="s">
        <v>53</v>
      </c>
      <c r="C16" s="104">
        <v>12007709.120000001</v>
      </c>
      <c r="D16" s="105">
        <v>0</v>
      </c>
      <c r="E16" s="106">
        <v>1642221.97</v>
      </c>
      <c r="F16" s="107">
        <v>2916653.53</v>
      </c>
      <c r="G16" s="107">
        <v>3371293.2914170003</v>
      </c>
      <c r="H16" s="107">
        <f>3770570.79+433682</f>
        <v>4204252.79</v>
      </c>
      <c r="I16" s="107">
        <v>0</v>
      </c>
      <c r="J16" s="107"/>
      <c r="K16" s="107"/>
      <c r="L16" s="107"/>
      <c r="M16" s="107"/>
      <c r="N16" s="107"/>
      <c r="O16" s="106"/>
      <c r="P16" s="106"/>
      <c r="Q16" s="106"/>
      <c r="R16" s="106"/>
      <c r="S16" s="106"/>
      <c r="T16" s="106"/>
      <c r="U16" s="109">
        <f t="shared" ref="U16:U25" si="7">SUM(I16:T16)</f>
        <v>0</v>
      </c>
      <c r="V16" s="110">
        <f>U16/C16</f>
        <v>0</v>
      </c>
      <c r="W16" s="234">
        <f t="shared" si="6"/>
        <v>7930168.7914170008</v>
      </c>
      <c r="X16" s="111">
        <f>W16/C16</f>
        <v>0.6604231258574158</v>
      </c>
      <c r="Y16" s="233">
        <f t="shared" si="2"/>
        <v>4204252.79</v>
      </c>
      <c r="Z16" s="232">
        <f t="shared" si="3"/>
        <v>1</v>
      </c>
      <c r="AA16" s="113">
        <f t="shared" si="4"/>
        <v>4077540.3285830002</v>
      </c>
      <c r="AB16" s="143">
        <f t="shared" si="5"/>
        <v>0.33957687414258414</v>
      </c>
    </row>
    <row r="17" spans="1:28" ht="59.25" customHeight="1">
      <c r="A17" s="71" t="s">
        <v>42</v>
      </c>
      <c r="B17" s="72" t="s">
        <v>54</v>
      </c>
      <c r="C17" s="104">
        <v>690891.3899999999</v>
      </c>
      <c r="D17" s="105">
        <v>0</v>
      </c>
      <c r="E17" s="106">
        <v>90690</v>
      </c>
      <c r="F17" s="107">
        <v>189690</v>
      </c>
      <c r="G17" s="107">
        <v>150812.50409999999</v>
      </c>
      <c r="H17" s="107">
        <v>259698.89</v>
      </c>
      <c r="I17" s="107">
        <v>58229</v>
      </c>
      <c r="J17" s="107"/>
      <c r="K17" s="107"/>
      <c r="L17" s="107"/>
      <c r="M17" s="107"/>
      <c r="N17" s="107"/>
      <c r="O17" s="106"/>
      <c r="P17" s="106"/>
      <c r="Q17" s="106"/>
      <c r="R17" s="106"/>
      <c r="S17" s="106"/>
      <c r="T17" s="106"/>
      <c r="U17" s="109">
        <f t="shared" si="7"/>
        <v>58229</v>
      </c>
      <c r="V17" s="110">
        <f>U17/C17</f>
        <v>8.4280975045875173E-2</v>
      </c>
      <c r="W17" s="234">
        <f t="shared" si="6"/>
        <v>489421.50410000002</v>
      </c>
      <c r="X17" s="111">
        <f>W17/C17</f>
        <v>0.70839137841911748</v>
      </c>
      <c r="Y17" s="233">
        <f t="shared" si="2"/>
        <v>201469.89</v>
      </c>
      <c r="Z17" s="232">
        <f t="shared" si="3"/>
        <v>0.775782638116012</v>
      </c>
      <c r="AA17" s="113">
        <f t="shared" si="4"/>
        <v>201469.88589999988</v>
      </c>
      <c r="AB17" s="143">
        <f t="shared" si="5"/>
        <v>0.29160862158088252</v>
      </c>
    </row>
    <row r="18" spans="1:28" ht="59.25" customHeight="1">
      <c r="A18" s="71" t="s">
        <v>96</v>
      </c>
      <c r="B18" s="72" t="s">
        <v>95</v>
      </c>
      <c r="C18" s="104">
        <v>0</v>
      </c>
      <c r="D18" s="105"/>
      <c r="E18" s="106"/>
      <c r="F18" s="107">
        <v>0</v>
      </c>
      <c r="G18" s="107">
        <v>11940</v>
      </c>
      <c r="H18" s="107">
        <v>15000</v>
      </c>
      <c r="I18" s="107"/>
      <c r="J18" s="107"/>
      <c r="K18" s="107"/>
      <c r="L18" s="107"/>
      <c r="M18" s="107"/>
      <c r="N18" s="107"/>
      <c r="O18" s="106"/>
      <c r="P18" s="106"/>
      <c r="Q18" s="106"/>
      <c r="R18" s="106"/>
      <c r="S18" s="106"/>
      <c r="T18" s="106"/>
      <c r="U18" s="109">
        <f t="shared" si="7"/>
        <v>0</v>
      </c>
      <c r="V18" s="110"/>
      <c r="W18" s="234">
        <f t="shared" si="6"/>
        <v>11940</v>
      </c>
      <c r="X18" s="111"/>
      <c r="Y18" s="233">
        <f t="shared" si="2"/>
        <v>15000</v>
      </c>
      <c r="Z18" s="232">
        <f t="shared" si="3"/>
        <v>1</v>
      </c>
      <c r="AA18" s="113">
        <f t="shared" si="4"/>
        <v>-11940</v>
      </c>
      <c r="AB18" s="143" t="str">
        <f t="shared" si="5"/>
        <v/>
      </c>
    </row>
    <row r="19" spans="1:28" ht="59.25" customHeight="1">
      <c r="A19" s="71" t="s">
        <v>103</v>
      </c>
      <c r="B19" s="72" t="s">
        <v>104</v>
      </c>
      <c r="C19" s="104">
        <v>0</v>
      </c>
      <c r="D19" s="105"/>
      <c r="E19" s="106"/>
      <c r="F19" s="107">
        <v>0</v>
      </c>
      <c r="G19" s="107">
        <v>96633.4</v>
      </c>
      <c r="H19" s="107">
        <v>20000</v>
      </c>
      <c r="I19" s="107"/>
      <c r="J19" s="107"/>
      <c r="K19" s="107"/>
      <c r="L19" s="107"/>
      <c r="M19" s="107"/>
      <c r="N19" s="107"/>
      <c r="O19" s="106"/>
      <c r="P19" s="106"/>
      <c r="Q19" s="106"/>
      <c r="R19" s="106"/>
      <c r="S19" s="106"/>
      <c r="T19" s="106"/>
      <c r="U19" s="109">
        <f>SUM(I19:T19)</f>
        <v>0</v>
      </c>
      <c r="V19" s="110"/>
      <c r="W19" s="234">
        <f t="shared" si="6"/>
        <v>96633.4</v>
      </c>
      <c r="X19" s="111"/>
      <c r="Y19" s="233">
        <f t="shared" si="2"/>
        <v>20000</v>
      </c>
      <c r="Z19" s="232">
        <f t="shared" si="3"/>
        <v>1</v>
      </c>
      <c r="AA19" s="113">
        <f t="shared" si="4"/>
        <v>-96633.4</v>
      </c>
      <c r="AB19" s="143" t="str">
        <f t="shared" si="5"/>
        <v/>
      </c>
    </row>
    <row r="20" spans="1:28" ht="59.25" customHeight="1">
      <c r="A20" s="71" t="s">
        <v>94</v>
      </c>
      <c r="B20" s="72" t="s">
        <v>95</v>
      </c>
      <c r="C20" s="104">
        <v>0</v>
      </c>
      <c r="D20" s="105"/>
      <c r="E20" s="107"/>
      <c r="F20" s="107">
        <v>0</v>
      </c>
      <c r="G20" s="107">
        <v>0</v>
      </c>
      <c r="H20" s="107">
        <v>10000</v>
      </c>
      <c r="I20" s="107"/>
      <c r="J20" s="107"/>
      <c r="K20" s="107"/>
      <c r="L20" s="107"/>
      <c r="M20" s="107"/>
      <c r="N20" s="107"/>
      <c r="O20" s="106"/>
      <c r="P20" s="106"/>
      <c r="Q20" s="106"/>
      <c r="R20" s="106"/>
      <c r="S20" s="106"/>
      <c r="T20" s="106"/>
      <c r="U20" s="109">
        <f>SUM(I20:T20)</f>
        <v>0</v>
      </c>
      <c r="V20" s="110"/>
      <c r="W20" s="234">
        <f t="shared" si="6"/>
        <v>0</v>
      </c>
      <c r="X20" s="111"/>
      <c r="Y20" s="233">
        <f t="shared" si="2"/>
        <v>10000</v>
      </c>
      <c r="Z20" s="232">
        <f t="shared" si="3"/>
        <v>1</v>
      </c>
      <c r="AA20" s="113">
        <f t="shared" si="4"/>
        <v>0</v>
      </c>
      <c r="AB20" s="143" t="str">
        <f t="shared" si="5"/>
        <v/>
      </c>
    </row>
    <row r="21" spans="1:28" ht="59.25" customHeight="1">
      <c r="A21" s="71" t="s">
        <v>105</v>
      </c>
      <c r="B21" s="72" t="s">
        <v>106</v>
      </c>
      <c r="C21" s="104"/>
      <c r="D21" s="105"/>
      <c r="E21" s="106"/>
      <c r="F21" s="107">
        <v>0</v>
      </c>
      <c r="G21" s="107">
        <v>0</v>
      </c>
      <c r="H21" s="107"/>
      <c r="I21" s="107"/>
      <c r="J21" s="107"/>
      <c r="K21" s="107"/>
      <c r="L21" s="107"/>
      <c r="M21" s="107"/>
      <c r="N21" s="107"/>
      <c r="O21" s="106"/>
      <c r="P21" s="106"/>
      <c r="Q21" s="106"/>
      <c r="R21" s="106"/>
      <c r="S21" s="106"/>
      <c r="T21" s="106"/>
      <c r="U21" s="109">
        <f t="shared" si="7"/>
        <v>0</v>
      </c>
      <c r="V21" s="110"/>
      <c r="W21" s="234">
        <f t="shared" si="6"/>
        <v>0</v>
      </c>
      <c r="X21" s="111"/>
      <c r="Y21" s="233">
        <f t="shared" si="2"/>
        <v>0</v>
      </c>
      <c r="Z21" s="232" t="str">
        <f t="shared" si="3"/>
        <v/>
      </c>
      <c r="AA21" s="113">
        <f t="shared" si="4"/>
        <v>0</v>
      </c>
      <c r="AB21" s="143" t="str">
        <f t="shared" si="5"/>
        <v/>
      </c>
    </row>
    <row r="22" spans="1:28" ht="59.25" customHeight="1">
      <c r="A22" s="71" t="s">
        <v>166</v>
      </c>
      <c r="B22" s="72" t="s">
        <v>168</v>
      </c>
      <c r="C22" s="104"/>
      <c r="D22" s="105"/>
      <c r="E22" s="106"/>
      <c r="F22" s="107"/>
      <c r="G22" s="107">
        <v>6500</v>
      </c>
      <c r="H22" s="107"/>
      <c r="I22" s="107"/>
      <c r="J22" s="107"/>
      <c r="K22" s="107"/>
      <c r="L22" s="107"/>
      <c r="M22" s="107"/>
      <c r="N22" s="107"/>
      <c r="O22" s="106"/>
      <c r="P22" s="106"/>
      <c r="Q22" s="106"/>
      <c r="R22" s="106"/>
      <c r="S22" s="106"/>
      <c r="T22" s="106"/>
      <c r="U22" s="109">
        <f t="shared" si="7"/>
        <v>0</v>
      </c>
      <c r="V22" s="110"/>
      <c r="W22" s="234">
        <f t="shared" si="6"/>
        <v>6500</v>
      </c>
      <c r="X22" s="111"/>
      <c r="Y22" s="233">
        <f t="shared" si="2"/>
        <v>0</v>
      </c>
      <c r="Z22" s="232" t="str">
        <f t="shared" si="3"/>
        <v/>
      </c>
      <c r="AA22" s="113">
        <f t="shared" si="4"/>
        <v>-6500</v>
      </c>
      <c r="AB22" s="143" t="str">
        <f t="shared" si="5"/>
        <v/>
      </c>
    </row>
    <row r="23" spans="1:28" ht="59.25" customHeight="1">
      <c r="A23" s="71" t="s">
        <v>167</v>
      </c>
      <c r="B23" s="72" t="s">
        <v>169</v>
      </c>
      <c r="C23" s="104"/>
      <c r="D23" s="105"/>
      <c r="E23" s="106"/>
      <c r="F23" s="107"/>
      <c r="G23" s="107">
        <v>15124.2</v>
      </c>
      <c r="H23" s="107"/>
      <c r="I23" s="107"/>
      <c r="J23" s="107"/>
      <c r="K23" s="107"/>
      <c r="L23" s="107"/>
      <c r="M23" s="107"/>
      <c r="N23" s="107"/>
      <c r="O23" s="106"/>
      <c r="P23" s="106"/>
      <c r="Q23" s="106"/>
      <c r="R23" s="106"/>
      <c r="S23" s="106"/>
      <c r="T23" s="106"/>
      <c r="U23" s="109">
        <f t="shared" si="7"/>
        <v>0</v>
      </c>
      <c r="V23" s="110"/>
      <c r="W23" s="234">
        <f t="shared" si="6"/>
        <v>15124.2</v>
      </c>
      <c r="X23" s="111"/>
      <c r="Y23" s="233">
        <f t="shared" si="2"/>
        <v>0</v>
      </c>
      <c r="Z23" s="232" t="str">
        <f t="shared" si="3"/>
        <v/>
      </c>
      <c r="AA23" s="113">
        <f t="shared" si="4"/>
        <v>-15124.2</v>
      </c>
      <c r="AB23" s="143" t="str">
        <f t="shared" si="5"/>
        <v/>
      </c>
    </row>
    <row r="24" spans="1:28" ht="59.25" customHeight="1">
      <c r="A24" s="71">
        <v>2632.95</v>
      </c>
      <c r="B24" s="72" t="s">
        <v>107</v>
      </c>
      <c r="C24" s="104"/>
      <c r="D24" s="105"/>
      <c r="E24" s="106"/>
      <c r="F24" s="107">
        <v>3083.52</v>
      </c>
      <c r="G24" s="107">
        <v>0</v>
      </c>
      <c r="H24" s="107">
        <v>10000</v>
      </c>
      <c r="I24" s="107"/>
      <c r="J24" s="107"/>
      <c r="K24" s="107"/>
      <c r="L24" s="107"/>
      <c r="M24" s="107"/>
      <c r="N24" s="107"/>
      <c r="O24" s="106"/>
      <c r="P24" s="106"/>
      <c r="Q24" s="106"/>
      <c r="R24" s="106"/>
      <c r="S24" s="106"/>
      <c r="T24" s="106"/>
      <c r="U24" s="109">
        <f t="shared" si="7"/>
        <v>0</v>
      </c>
      <c r="V24" s="110"/>
      <c r="W24" s="234">
        <f t="shared" si="6"/>
        <v>3083.52</v>
      </c>
      <c r="X24" s="111"/>
      <c r="Y24" s="233">
        <f t="shared" si="2"/>
        <v>10000</v>
      </c>
      <c r="Z24" s="232">
        <f t="shared" si="3"/>
        <v>1</v>
      </c>
      <c r="AA24" s="113">
        <f t="shared" si="4"/>
        <v>-3083.52</v>
      </c>
      <c r="AB24" s="143" t="str">
        <f t="shared" si="5"/>
        <v/>
      </c>
    </row>
    <row r="25" spans="1:28" ht="59.25" customHeight="1">
      <c r="A25" s="71">
        <v>2632.9989999999998</v>
      </c>
      <c r="B25" s="72" t="s">
        <v>98</v>
      </c>
      <c r="C25" s="104">
        <v>0</v>
      </c>
      <c r="D25" s="105"/>
      <c r="E25" s="106"/>
      <c r="F25" s="107">
        <v>27675</v>
      </c>
      <c r="G25" s="107">
        <v>11558.5</v>
      </c>
      <c r="H25" s="107">
        <v>20000</v>
      </c>
      <c r="I25" s="107"/>
      <c r="J25" s="140"/>
      <c r="K25" s="107"/>
      <c r="L25" s="107"/>
      <c r="M25" s="107"/>
      <c r="N25" s="107"/>
      <c r="O25" s="106"/>
      <c r="P25" s="106"/>
      <c r="Q25" s="106"/>
      <c r="R25" s="106"/>
      <c r="S25" s="106"/>
      <c r="T25" s="106"/>
      <c r="U25" s="109">
        <f t="shared" si="7"/>
        <v>0</v>
      </c>
      <c r="V25" s="110">
        <f>U25/H25</f>
        <v>0</v>
      </c>
      <c r="W25" s="234">
        <f t="shared" si="6"/>
        <v>39233.5</v>
      </c>
      <c r="X25" s="111"/>
      <c r="Y25" s="233">
        <f t="shared" si="2"/>
        <v>20000</v>
      </c>
      <c r="Z25" s="232">
        <f t="shared" si="3"/>
        <v>1</v>
      </c>
      <c r="AA25" s="113">
        <f t="shared" si="4"/>
        <v>-39233.5</v>
      </c>
      <c r="AB25" s="143" t="str">
        <f t="shared" si="5"/>
        <v/>
      </c>
    </row>
    <row r="26" spans="1:28" ht="59.25" customHeight="1">
      <c r="A26" s="225"/>
      <c r="B26" s="226" t="s">
        <v>101</v>
      </c>
      <c r="C26" s="227"/>
      <c r="D26" s="228"/>
      <c r="E26" s="229"/>
      <c r="F26" s="229"/>
      <c r="G26" s="229"/>
      <c r="H26" s="229">
        <f>SUM(H27+H37+H50+H56+H51)</f>
        <v>526454.91999999993</v>
      </c>
      <c r="I26" s="229">
        <f>SUM(I37+I27+I53)</f>
        <v>28360.010000000002</v>
      </c>
      <c r="J26" s="229">
        <f>SUM(J37+J27+J53)</f>
        <v>0</v>
      </c>
      <c r="K26" s="229">
        <f>SUM(K37+K27+K53+K50)</f>
        <v>0</v>
      </c>
      <c r="L26" s="229">
        <f>SUM(L37+L27+L53)</f>
        <v>0</v>
      </c>
      <c r="M26" s="229">
        <f>SUM(M37+M27+M53)</f>
        <v>0</v>
      </c>
      <c r="N26" s="229">
        <f>SUM(N37+N27+N53+N46)</f>
        <v>0</v>
      </c>
      <c r="O26" s="229">
        <f>SUM(O37+O27+O53)</f>
        <v>0</v>
      </c>
      <c r="P26" s="229">
        <f>SUM(P37+P27+P53)</f>
        <v>0</v>
      </c>
      <c r="Q26" s="229">
        <f>SUM(Q37+Q27+Q53+Q51+Q52)</f>
        <v>0</v>
      </c>
      <c r="R26" s="229">
        <f>SUM(R37+R27+R53+R51+R52)</f>
        <v>0</v>
      </c>
      <c r="S26" s="229">
        <f>SUM(S37+S27+S53+S51+S52)</f>
        <v>0</v>
      </c>
      <c r="T26" s="229">
        <f>SUM(T37+T27+T53+T51+T52)</f>
        <v>0</v>
      </c>
      <c r="U26" s="230">
        <f>SUM(N26+O26+P26+Q26+R26+S26+T26+M26+L26+K26+J26+I26)</f>
        <v>28360.010000000002</v>
      </c>
      <c r="V26" s="231"/>
      <c r="W26" s="234">
        <f t="shared" si="6"/>
        <v>28360.010000000002</v>
      </c>
      <c r="X26" s="232"/>
      <c r="Y26" s="233">
        <f t="shared" si="2"/>
        <v>498094.90999999992</v>
      </c>
      <c r="Z26" s="232">
        <f t="shared" si="3"/>
        <v>0.94613022136824176</v>
      </c>
      <c r="AA26" s="233"/>
      <c r="AB26" s="232" t="str">
        <f t="shared" si="5"/>
        <v/>
      </c>
    </row>
    <row r="27" spans="1:28" ht="59.25" customHeight="1">
      <c r="A27" s="225"/>
      <c r="B27" s="226" t="s">
        <v>100</v>
      </c>
      <c r="C27" s="227">
        <f>SUM(C28:C36)</f>
        <v>1944879.91</v>
      </c>
      <c r="D27" s="228">
        <v>0</v>
      </c>
      <c r="E27" s="229">
        <f>SUM(E28:E36)</f>
        <v>241060.05</v>
      </c>
      <c r="F27" s="227">
        <f>SUM(F28:F34)</f>
        <v>681835.42999999993</v>
      </c>
      <c r="G27" s="227">
        <f>SUM(G28:G34)</f>
        <v>775355.86583799997</v>
      </c>
      <c r="H27" s="227">
        <f>SUM(H28:H36)</f>
        <v>237000</v>
      </c>
      <c r="I27" s="227">
        <f>SUM(I28:I36)</f>
        <v>16551.68</v>
      </c>
      <c r="J27" s="227">
        <f>SUM(J28:J36)</f>
        <v>0</v>
      </c>
      <c r="K27" s="227">
        <f>SUM(K28:K36)</f>
        <v>0</v>
      </c>
      <c r="L27" s="227">
        <f t="shared" ref="L27:T27" si="8">SUM(L28:L36)</f>
        <v>0</v>
      </c>
      <c r="M27" s="227">
        <f t="shared" si="8"/>
        <v>0</v>
      </c>
      <c r="N27" s="229">
        <f t="shared" si="8"/>
        <v>0</v>
      </c>
      <c r="O27" s="227">
        <f>SUM(O28:O36)</f>
        <v>0</v>
      </c>
      <c r="P27" s="227">
        <f>SUM(P28:P30)</f>
        <v>0</v>
      </c>
      <c r="Q27" s="227">
        <f>SUM(Q28:Q36)</f>
        <v>0</v>
      </c>
      <c r="R27" s="227">
        <f>SUM(R28:R36)</f>
        <v>0</v>
      </c>
      <c r="S27" s="227">
        <f>SUM(S28:S36)</f>
        <v>0</v>
      </c>
      <c r="T27" s="227">
        <f t="shared" si="8"/>
        <v>0</v>
      </c>
      <c r="U27" s="230">
        <f t="shared" ref="U27:U60" si="9">SUM(I27:T27)</f>
        <v>16551.68</v>
      </c>
      <c r="V27" s="231">
        <f>U27/C27</f>
        <v>8.51038663873082E-3</v>
      </c>
      <c r="W27" s="234">
        <f t="shared" si="6"/>
        <v>1714803.025838</v>
      </c>
      <c r="X27" s="232">
        <f>W27/C27</f>
        <v>0.88170123873509498</v>
      </c>
      <c r="Y27" s="233">
        <f t="shared" si="2"/>
        <v>220448.32</v>
      </c>
      <c r="Z27" s="232">
        <f t="shared" si="3"/>
        <v>0.93016168776371311</v>
      </c>
      <c r="AA27" s="233">
        <f t="shared" ref="AA27:AA35" si="10">C27-W27</f>
        <v>230076.88416199991</v>
      </c>
      <c r="AB27" s="232">
        <f t="shared" si="5"/>
        <v>0.118298761264905</v>
      </c>
    </row>
    <row r="28" spans="1:28" ht="59.25" customHeight="1">
      <c r="A28" s="71" t="s">
        <v>40</v>
      </c>
      <c r="B28" s="72" t="s">
        <v>52</v>
      </c>
      <c r="C28" s="104">
        <v>1569744.74</v>
      </c>
      <c r="D28" s="105">
        <v>0</v>
      </c>
      <c r="E28" s="106">
        <v>131753.81</v>
      </c>
      <c r="F28" s="107">
        <v>603908.84</v>
      </c>
      <c r="G28" s="107">
        <v>671291.62</v>
      </c>
      <c r="H28" s="107">
        <v>162000</v>
      </c>
      <c r="I28" s="107">
        <v>16551.68</v>
      </c>
      <c r="J28" s="107"/>
      <c r="K28" s="107"/>
      <c r="L28" s="107"/>
      <c r="M28" s="107"/>
      <c r="N28" s="107"/>
      <c r="O28" s="106"/>
      <c r="P28" s="106"/>
      <c r="Q28" s="106"/>
      <c r="R28" s="106"/>
      <c r="S28" s="106"/>
      <c r="T28" s="106"/>
      <c r="U28" s="109">
        <f t="shared" si="9"/>
        <v>16551.68</v>
      </c>
      <c r="V28" s="110">
        <f>U28/C28</f>
        <v>1.0544185674417358E-2</v>
      </c>
      <c r="W28" s="234">
        <f t="shared" si="6"/>
        <v>1423505.95</v>
      </c>
      <c r="X28" s="111">
        <f>W28/C28</f>
        <v>0.9068391272328773</v>
      </c>
      <c r="Y28" s="233">
        <f t="shared" si="2"/>
        <v>145448.32000000001</v>
      </c>
      <c r="Z28" s="232">
        <f t="shared" si="3"/>
        <v>0.89782913580246915</v>
      </c>
      <c r="AA28" s="113">
        <f t="shared" si="10"/>
        <v>146238.79000000004</v>
      </c>
      <c r="AB28" s="143">
        <f t="shared" si="5"/>
        <v>9.3160872767122663E-2</v>
      </c>
    </row>
    <row r="29" spans="1:28" ht="59.25" customHeight="1">
      <c r="A29" s="71" t="s">
        <v>41</v>
      </c>
      <c r="B29" s="72" t="s">
        <v>53</v>
      </c>
      <c r="C29" s="104">
        <v>169405.5</v>
      </c>
      <c r="D29" s="105">
        <v>0</v>
      </c>
      <c r="E29" s="106">
        <v>49738.34</v>
      </c>
      <c r="F29" s="107">
        <v>27440.59</v>
      </c>
      <c r="G29" s="107">
        <v>64862.099937999992</v>
      </c>
      <c r="H29" s="107">
        <v>5000</v>
      </c>
      <c r="I29" s="107"/>
      <c r="J29" s="107"/>
      <c r="K29" s="107"/>
      <c r="L29" s="107"/>
      <c r="M29" s="107"/>
      <c r="N29" s="107"/>
      <c r="O29" s="106"/>
      <c r="P29" s="106"/>
      <c r="Q29" s="106"/>
      <c r="R29" s="106"/>
      <c r="S29" s="106"/>
      <c r="T29" s="106"/>
      <c r="U29" s="109">
        <f t="shared" si="9"/>
        <v>0</v>
      </c>
      <c r="V29" s="110">
        <f>U29/C29</f>
        <v>0</v>
      </c>
      <c r="W29" s="234">
        <f t="shared" si="6"/>
        <v>142041.02993799999</v>
      </c>
      <c r="X29" s="111">
        <f>W29/C29</f>
        <v>0.83846764088533132</v>
      </c>
      <c r="Y29" s="233">
        <f t="shared" si="2"/>
        <v>5000</v>
      </c>
      <c r="Z29" s="232">
        <f t="shared" si="3"/>
        <v>1</v>
      </c>
      <c r="AA29" s="113">
        <f t="shared" si="10"/>
        <v>27364.470062000008</v>
      </c>
      <c r="AB29" s="143">
        <f t="shared" si="5"/>
        <v>0.16153235911466871</v>
      </c>
    </row>
    <row r="30" spans="1:28" ht="59.25" customHeight="1">
      <c r="A30" s="71" t="s">
        <v>42</v>
      </c>
      <c r="B30" s="72" t="s">
        <v>54</v>
      </c>
      <c r="C30" s="104">
        <v>205729.67</v>
      </c>
      <c r="D30" s="105">
        <v>0</v>
      </c>
      <c r="E30" s="106">
        <v>59567.9</v>
      </c>
      <c r="F30" s="107">
        <v>36037</v>
      </c>
      <c r="G30" s="107">
        <v>34859.135900000001</v>
      </c>
      <c r="H30" s="107">
        <v>70000</v>
      </c>
      <c r="I30" s="107"/>
      <c r="J30" s="107"/>
      <c r="K30" s="107"/>
      <c r="L30" s="107"/>
      <c r="M30" s="107"/>
      <c r="N30" s="107"/>
      <c r="O30" s="106"/>
      <c r="P30" s="105"/>
      <c r="Q30" s="106"/>
      <c r="R30" s="106"/>
      <c r="S30" s="106"/>
      <c r="T30" s="106"/>
      <c r="U30" s="109">
        <f t="shared" si="9"/>
        <v>0</v>
      </c>
      <c r="V30" s="110">
        <f>U30/C30</f>
        <v>0</v>
      </c>
      <c r="W30" s="234">
        <f t="shared" si="6"/>
        <v>130464.03589999999</v>
      </c>
      <c r="X30" s="111">
        <f>W30/C30</f>
        <v>0.63415274957666523</v>
      </c>
      <c r="Y30" s="233">
        <f t="shared" si="2"/>
        <v>70000</v>
      </c>
      <c r="Z30" s="232">
        <f t="shared" si="3"/>
        <v>1</v>
      </c>
      <c r="AA30" s="113">
        <f t="shared" si="10"/>
        <v>75265.634100000025</v>
      </c>
      <c r="AB30" s="143">
        <f t="shared" si="5"/>
        <v>0.36584725042333477</v>
      </c>
    </row>
    <row r="31" spans="1:28" ht="59.25" customHeight="1">
      <c r="A31" s="71" t="s">
        <v>96</v>
      </c>
      <c r="B31" s="72" t="s">
        <v>95</v>
      </c>
      <c r="C31" s="104">
        <v>0</v>
      </c>
      <c r="D31" s="105"/>
      <c r="E31" s="106"/>
      <c r="F31" s="107">
        <v>0</v>
      </c>
      <c r="G31" s="107">
        <v>0</v>
      </c>
      <c r="H31" s="107"/>
      <c r="I31" s="107"/>
      <c r="J31" s="107"/>
      <c r="K31" s="107"/>
      <c r="L31" s="107"/>
      <c r="M31" s="107"/>
      <c r="N31" s="107"/>
      <c r="O31" s="106"/>
      <c r="P31" s="106"/>
      <c r="Q31" s="106"/>
      <c r="R31" s="106"/>
      <c r="S31" s="106"/>
      <c r="T31" s="106"/>
      <c r="U31" s="109">
        <f t="shared" si="9"/>
        <v>0</v>
      </c>
      <c r="V31" s="110"/>
      <c r="W31" s="234">
        <f t="shared" si="6"/>
        <v>0</v>
      </c>
      <c r="X31" s="111"/>
      <c r="Y31" s="233">
        <f t="shared" si="2"/>
        <v>0</v>
      </c>
      <c r="Z31" s="232" t="str">
        <f t="shared" si="3"/>
        <v/>
      </c>
      <c r="AA31" s="113">
        <f t="shared" si="10"/>
        <v>0</v>
      </c>
      <c r="AB31" s="143" t="str">
        <f t="shared" si="5"/>
        <v/>
      </c>
    </row>
    <row r="32" spans="1:28" ht="59.25" customHeight="1">
      <c r="A32" s="71" t="s">
        <v>103</v>
      </c>
      <c r="B32" s="72" t="s">
        <v>104</v>
      </c>
      <c r="C32" s="104"/>
      <c r="D32" s="105"/>
      <c r="E32" s="106"/>
      <c r="F32" s="107"/>
      <c r="G32" s="107">
        <v>4343.01</v>
      </c>
      <c r="H32" s="107"/>
      <c r="I32" s="107"/>
      <c r="J32" s="141"/>
      <c r="K32" s="107"/>
      <c r="L32" s="107"/>
      <c r="M32" s="107"/>
      <c r="N32" s="107"/>
      <c r="O32" s="106"/>
      <c r="P32" s="106"/>
      <c r="Q32" s="107"/>
      <c r="R32" s="106"/>
      <c r="S32" s="106"/>
      <c r="T32" s="106"/>
      <c r="U32" s="109">
        <f t="shared" si="9"/>
        <v>0</v>
      </c>
      <c r="V32" s="110"/>
      <c r="W32" s="234">
        <f t="shared" si="6"/>
        <v>4343.01</v>
      </c>
      <c r="X32" s="111"/>
      <c r="Y32" s="233">
        <f t="shared" si="2"/>
        <v>0</v>
      </c>
      <c r="Z32" s="232" t="str">
        <f t="shared" si="3"/>
        <v/>
      </c>
      <c r="AA32" s="113">
        <f t="shared" si="10"/>
        <v>-4343.01</v>
      </c>
      <c r="AB32" s="143" t="str">
        <f t="shared" si="5"/>
        <v/>
      </c>
    </row>
    <row r="33" spans="1:28" ht="59.25" customHeight="1">
      <c r="A33" s="71" t="s">
        <v>166</v>
      </c>
      <c r="B33" s="72" t="s">
        <v>155</v>
      </c>
      <c r="C33" s="104"/>
      <c r="D33" s="105"/>
      <c r="E33" s="106"/>
      <c r="F33" s="107">
        <v>0</v>
      </c>
      <c r="G33" s="107">
        <v>0</v>
      </c>
      <c r="H33" s="107"/>
      <c r="I33" s="107"/>
      <c r="J33" s="107"/>
      <c r="K33" s="107"/>
      <c r="L33" s="107"/>
      <c r="M33" s="107"/>
      <c r="N33" s="107"/>
      <c r="O33" s="106"/>
      <c r="P33" s="106"/>
      <c r="Q33" s="106"/>
      <c r="R33" s="106"/>
      <c r="S33" s="106"/>
      <c r="T33" s="106"/>
      <c r="U33" s="109">
        <f t="shared" si="9"/>
        <v>0</v>
      </c>
      <c r="V33" s="110"/>
      <c r="W33" s="234">
        <f t="shared" si="6"/>
        <v>0</v>
      </c>
      <c r="X33" s="111"/>
      <c r="Y33" s="233">
        <f t="shared" si="2"/>
        <v>0</v>
      </c>
      <c r="Z33" s="232" t="str">
        <f t="shared" si="3"/>
        <v/>
      </c>
      <c r="AA33" s="113">
        <f t="shared" si="10"/>
        <v>0</v>
      </c>
      <c r="AB33" s="143" t="str">
        <f t="shared" si="5"/>
        <v/>
      </c>
    </row>
    <row r="34" spans="1:28" ht="59.25" customHeight="1">
      <c r="A34" s="71" t="s">
        <v>105</v>
      </c>
      <c r="B34" s="72" t="s">
        <v>106</v>
      </c>
      <c r="C34" s="104">
        <v>0</v>
      </c>
      <c r="D34" s="105"/>
      <c r="E34" s="106"/>
      <c r="F34" s="107">
        <v>14449</v>
      </c>
      <c r="G34" s="107">
        <v>0</v>
      </c>
      <c r="H34" s="107"/>
      <c r="I34" s="107"/>
      <c r="J34" s="107"/>
      <c r="K34" s="107"/>
      <c r="L34" s="107"/>
      <c r="M34" s="107"/>
      <c r="N34" s="107"/>
      <c r="O34" s="106"/>
      <c r="P34" s="106"/>
      <c r="Q34" s="106"/>
      <c r="R34" s="106"/>
      <c r="S34" s="106"/>
      <c r="T34" s="106"/>
      <c r="U34" s="109">
        <f t="shared" si="9"/>
        <v>0</v>
      </c>
      <c r="V34" s="110"/>
      <c r="W34" s="234">
        <f t="shared" si="6"/>
        <v>14449</v>
      </c>
      <c r="X34" s="111"/>
      <c r="Y34" s="233">
        <f t="shared" si="2"/>
        <v>0</v>
      </c>
      <c r="Z34" s="232" t="str">
        <f t="shared" si="3"/>
        <v/>
      </c>
      <c r="AA34" s="113">
        <f t="shared" si="10"/>
        <v>-14449</v>
      </c>
      <c r="AB34" s="143" t="str">
        <f t="shared" si="5"/>
        <v/>
      </c>
    </row>
    <row r="35" spans="1:28" ht="59.25" customHeight="1">
      <c r="A35" s="71">
        <v>2632.93</v>
      </c>
      <c r="B35" s="72" t="s">
        <v>107</v>
      </c>
      <c r="C35" s="104">
        <v>0</v>
      </c>
      <c r="D35" s="105"/>
      <c r="E35" s="106"/>
      <c r="F35" s="107">
        <v>0</v>
      </c>
      <c r="G35" s="107">
        <v>0</v>
      </c>
      <c r="H35" s="107"/>
      <c r="I35" s="107"/>
      <c r="J35" s="107"/>
      <c r="K35" s="107"/>
      <c r="L35" s="107"/>
      <c r="M35" s="107"/>
      <c r="N35" s="107"/>
      <c r="O35" s="106"/>
      <c r="P35" s="106"/>
      <c r="Q35" s="106"/>
      <c r="R35" s="106"/>
      <c r="S35" s="106"/>
      <c r="T35" s="106"/>
      <c r="U35" s="109">
        <f t="shared" si="9"/>
        <v>0</v>
      </c>
      <c r="V35" s="110"/>
      <c r="W35" s="234">
        <f t="shared" si="6"/>
        <v>0</v>
      </c>
      <c r="X35" s="111"/>
      <c r="Y35" s="233">
        <f t="shared" si="2"/>
        <v>0</v>
      </c>
      <c r="Z35" s="232" t="str">
        <f t="shared" si="3"/>
        <v/>
      </c>
      <c r="AA35" s="113">
        <f t="shared" si="10"/>
        <v>0</v>
      </c>
      <c r="AB35" s="143" t="str">
        <f t="shared" si="5"/>
        <v/>
      </c>
    </row>
    <row r="36" spans="1:28" ht="59.25" customHeight="1">
      <c r="A36" s="71">
        <v>2632.9989999999998</v>
      </c>
      <c r="B36" s="72" t="s">
        <v>98</v>
      </c>
      <c r="C36" s="104">
        <v>0</v>
      </c>
      <c r="D36" s="105"/>
      <c r="E36" s="106"/>
      <c r="F36" s="107">
        <v>0</v>
      </c>
      <c r="G36" s="107">
        <v>0</v>
      </c>
      <c r="H36" s="107"/>
      <c r="I36" s="107"/>
      <c r="J36" s="107"/>
      <c r="K36" s="107"/>
      <c r="L36" s="107"/>
      <c r="M36" s="107"/>
      <c r="N36" s="107"/>
      <c r="O36" s="106"/>
      <c r="P36" s="106"/>
      <c r="Q36" s="106"/>
      <c r="R36" s="106"/>
      <c r="S36" s="106"/>
      <c r="T36" s="106"/>
      <c r="U36" s="109">
        <f t="shared" si="9"/>
        <v>0</v>
      </c>
      <c r="V36" s="114"/>
      <c r="W36" s="234">
        <f t="shared" si="6"/>
        <v>0</v>
      </c>
      <c r="X36" s="111"/>
      <c r="Y36" s="233">
        <f t="shared" si="2"/>
        <v>0</v>
      </c>
      <c r="Z36" s="232" t="str">
        <f t="shared" si="3"/>
        <v/>
      </c>
      <c r="AA36" s="113">
        <f>C36-U36</f>
        <v>0</v>
      </c>
      <c r="AB36" s="143" t="str">
        <f t="shared" si="5"/>
        <v/>
      </c>
    </row>
    <row r="37" spans="1:28" ht="59.25" customHeight="1">
      <c r="A37" s="225"/>
      <c r="B37" s="237" t="s">
        <v>32</v>
      </c>
      <c r="C37" s="227">
        <f>SUM(C38:C42)</f>
        <v>560134.14999999991</v>
      </c>
      <c r="D37" s="228">
        <v>0</v>
      </c>
      <c r="E37" s="229">
        <f t="shared" ref="E37:P37" si="11">SUM(E38:E42)</f>
        <v>57124.78</v>
      </c>
      <c r="F37" s="227">
        <f>SUM(F38:F40)</f>
        <v>116149.67</v>
      </c>
      <c r="G37" s="227">
        <f>SUM(G38:G40)</f>
        <v>139389.12999999998</v>
      </c>
      <c r="H37" s="227">
        <f>SUM(H38:H42)</f>
        <v>139454.91999999998</v>
      </c>
      <c r="I37" s="227">
        <f t="shared" si="11"/>
        <v>11808.33</v>
      </c>
      <c r="J37" s="227">
        <f>SUM(J38:J42)</f>
        <v>0</v>
      </c>
      <c r="K37" s="227">
        <f>SUM(K38:K42)</f>
        <v>0</v>
      </c>
      <c r="L37" s="227">
        <f t="shared" si="11"/>
        <v>0</v>
      </c>
      <c r="M37" s="227">
        <f t="shared" si="11"/>
        <v>0</v>
      </c>
      <c r="N37" s="229">
        <f t="shared" si="11"/>
        <v>0</v>
      </c>
      <c r="O37" s="227">
        <f t="shared" si="11"/>
        <v>0</v>
      </c>
      <c r="P37" s="227">
        <f t="shared" si="11"/>
        <v>0</v>
      </c>
      <c r="Q37" s="227">
        <f>SUM(Q38:Q42)</f>
        <v>0</v>
      </c>
      <c r="R37" s="227">
        <f t="shared" ref="R37:T37" si="12">SUM(R38:R42)</f>
        <v>0</v>
      </c>
      <c r="S37" s="227">
        <f t="shared" si="12"/>
        <v>0</v>
      </c>
      <c r="T37" s="227">
        <f t="shared" si="12"/>
        <v>0</v>
      </c>
      <c r="U37" s="230">
        <f>SUM(I37:T37)</f>
        <v>11808.33</v>
      </c>
      <c r="V37" s="231">
        <f>U37/C37</f>
        <v>2.1081253481866801E-2</v>
      </c>
      <c r="W37" s="234">
        <f t="shared" si="6"/>
        <v>324471.90999999997</v>
      </c>
      <c r="X37" s="232">
        <f>W37/C37</f>
        <v>0.57927535751926573</v>
      </c>
      <c r="Y37" s="233">
        <f t="shared" si="2"/>
        <v>127646.58999999998</v>
      </c>
      <c r="Z37" s="232">
        <f t="shared" si="3"/>
        <v>0.91532511007858308</v>
      </c>
      <c r="AA37" s="233">
        <f t="shared" ref="AA37:AA53" si="13">C37-W37</f>
        <v>235662.23999999993</v>
      </c>
      <c r="AB37" s="232">
        <f t="shared" si="5"/>
        <v>0.42072464248073427</v>
      </c>
    </row>
    <row r="38" spans="1:28" ht="59.25" customHeight="1">
      <c r="A38" s="71" t="s">
        <v>33</v>
      </c>
      <c r="B38" s="72" t="s">
        <v>52</v>
      </c>
      <c r="C38" s="104">
        <v>512673.56999999995</v>
      </c>
      <c r="D38" s="105">
        <v>0</v>
      </c>
      <c r="E38" s="106">
        <v>43697</v>
      </c>
      <c r="F38" s="107">
        <v>110924.67</v>
      </c>
      <c r="G38" s="107">
        <v>133113.66999999998</v>
      </c>
      <c r="H38" s="107">
        <v>134454.91999999998</v>
      </c>
      <c r="I38" s="107">
        <v>11808.33</v>
      </c>
      <c r="J38" s="107"/>
      <c r="K38" s="107"/>
      <c r="L38" s="107"/>
      <c r="M38" s="107"/>
      <c r="N38" s="107"/>
      <c r="O38" s="106"/>
      <c r="P38" s="106"/>
      <c r="Q38" s="106"/>
      <c r="R38" s="106"/>
      <c r="S38" s="106"/>
      <c r="T38" s="106"/>
      <c r="U38" s="109">
        <f t="shared" si="9"/>
        <v>11808.33</v>
      </c>
      <c r="V38" s="110">
        <f>U38/C38</f>
        <v>2.3032843296368878E-2</v>
      </c>
      <c r="W38" s="234">
        <f t="shared" si="6"/>
        <v>299543.66999999993</v>
      </c>
      <c r="X38" s="111">
        <f>W38/C38</f>
        <v>0.58427757451978646</v>
      </c>
      <c r="Y38" s="233">
        <f t="shared" si="2"/>
        <v>122646.58999999998</v>
      </c>
      <c r="Z38" s="232">
        <f t="shared" si="3"/>
        <v>0.91217628927227057</v>
      </c>
      <c r="AA38" s="113">
        <f t="shared" si="13"/>
        <v>213129.90000000002</v>
      </c>
      <c r="AB38" s="143">
        <f t="shared" si="5"/>
        <v>0.41572242548021354</v>
      </c>
    </row>
    <row r="39" spans="1:28" ht="59.25" customHeight="1">
      <c r="A39" s="71" t="s">
        <v>22</v>
      </c>
      <c r="B39" s="72" t="s">
        <v>53</v>
      </c>
      <c r="C39" s="104">
        <v>22004.079999999998</v>
      </c>
      <c r="D39" s="105">
        <v>0</v>
      </c>
      <c r="E39" s="106">
        <v>10427.780000000001</v>
      </c>
      <c r="F39" s="107">
        <v>2225</v>
      </c>
      <c r="G39" s="107">
        <v>6275.46</v>
      </c>
      <c r="H39" s="107">
        <v>2500</v>
      </c>
      <c r="I39" s="107"/>
      <c r="J39" s="107"/>
      <c r="K39" s="107"/>
      <c r="L39" s="107"/>
      <c r="M39" s="107"/>
      <c r="N39" s="107"/>
      <c r="O39" s="106"/>
      <c r="P39" s="105"/>
      <c r="Q39" s="106"/>
      <c r="R39" s="106"/>
      <c r="S39" s="106"/>
      <c r="T39" s="106"/>
      <c r="U39" s="109">
        <f t="shared" si="9"/>
        <v>0</v>
      </c>
      <c r="V39" s="110">
        <f>U39/C39</f>
        <v>0</v>
      </c>
      <c r="W39" s="234">
        <f t="shared" si="6"/>
        <v>18928.240000000002</v>
      </c>
      <c r="X39" s="111">
        <f>W39/C39</f>
        <v>0.86021501467000683</v>
      </c>
      <c r="Y39" s="233">
        <f t="shared" si="2"/>
        <v>2500</v>
      </c>
      <c r="Z39" s="232">
        <f t="shared" si="3"/>
        <v>1</v>
      </c>
      <c r="AA39" s="113">
        <f t="shared" si="13"/>
        <v>3075.8399999999965</v>
      </c>
      <c r="AB39" s="143">
        <f t="shared" si="5"/>
        <v>0.1397849853299932</v>
      </c>
    </row>
    <row r="40" spans="1:28" ht="59.25" customHeight="1">
      <c r="A40" s="71" t="s">
        <v>34</v>
      </c>
      <c r="B40" s="72" t="s">
        <v>54</v>
      </c>
      <c r="C40" s="104">
        <v>25456.5</v>
      </c>
      <c r="D40" s="105">
        <v>0</v>
      </c>
      <c r="E40" s="106">
        <v>3000</v>
      </c>
      <c r="F40" s="107">
        <v>3000</v>
      </c>
      <c r="G40" s="107">
        <v>0</v>
      </c>
      <c r="H40" s="107">
        <v>2500</v>
      </c>
      <c r="I40" s="107"/>
      <c r="J40" s="107"/>
      <c r="K40" s="107"/>
      <c r="L40" s="107"/>
      <c r="M40" s="107"/>
      <c r="N40" s="107"/>
      <c r="O40" s="106"/>
      <c r="P40" s="106"/>
      <c r="Q40" s="106"/>
      <c r="R40" s="106"/>
      <c r="S40" s="106"/>
      <c r="T40" s="106"/>
      <c r="U40" s="109">
        <f t="shared" si="9"/>
        <v>0</v>
      </c>
      <c r="V40" s="110">
        <f>U40/C40</f>
        <v>0</v>
      </c>
      <c r="W40" s="234">
        <f t="shared" si="6"/>
        <v>6000</v>
      </c>
      <c r="X40" s="111">
        <f>W40/C40</f>
        <v>0.23569618761416533</v>
      </c>
      <c r="Y40" s="233">
        <f t="shared" si="2"/>
        <v>2500</v>
      </c>
      <c r="Z40" s="232">
        <f t="shared" si="3"/>
        <v>1</v>
      </c>
      <c r="AA40" s="113">
        <f t="shared" si="13"/>
        <v>19456.5</v>
      </c>
      <c r="AB40" s="143">
        <f t="shared" si="5"/>
        <v>0.76430381238583467</v>
      </c>
    </row>
    <row r="41" spans="1:28" ht="59.25" customHeight="1">
      <c r="A41" s="71" t="s">
        <v>96</v>
      </c>
      <c r="B41" s="72" t="s">
        <v>95</v>
      </c>
      <c r="C41" s="104"/>
      <c r="D41" s="105"/>
      <c r="E41" s="106"/>
      <c r="F41" s="107">
        <v>0</v>
      </c>
      <c r="G41" s="107">
        <v>0</v>
      </c>
      <c r="H41" s="107"/>
      <c r="I41" s="107"/>
      <c r="J41" s="107"/>
      <c r="K41" s="107"/>
      <c r="L41" s="107"/>
      <c r="M41" s="107"/>
      <c r="N41" s="107"/>
      <c r="O41" s="106"/>
      <c r="P41" s="106"/>
      <c r="Q41" s="107"/>
      <c r="R41" s="106"/>
      <c r="S41" s="106"/>
      <c r="T41" s="106"/>
      <c r="U41" s="109">
        <f t="shared" si="9"/>
        <v>0</v>
      </c>
      <c r="V41" s="110"/>
      <c r="W41" s="234">
        <f t="shared" si="6"/>
        <v>0</v>
      </c>
      <c r="X41" s="111"/>
      <c r="Y41" s="233">
        <f t="shared" si="2"/>
        <v>0</v>
      </c>
      <c r="Z41" s="232" t="str">
        <f t="shared" si="3"/>
        <v/>
      </c>
      <c r="AA41" s="113">
        <f t="shared" si="13"/>
        <v>0</v>
      </c>
      <c r="AB41" s="143" t="str">
        <f t="shared" si="5"/>
        <v/>
      </c>
    </row>
    <row r="42" spans="1:28" ht="59.25" customHeight="1">
      <c r="A42" s="71" t="s">
        <v>105</v>
      </c>
      <c r="B42" s="72" t="s">
        <v>106</v>
      </c>
      <c r="C42" s="104"/>
      <c r="D42" s="105"/>
      <c r="E42" s="106"/>
      <c r="F42" s="107">
        <v>0</v>
      </c>
      <c r="G42" s="107">
        <v>0</v>
      </c>
      <c r="H42" s="107"/>
      <c r="I42" s="107"/>
      <c r="J42" s="107"/>
      <c r="K42" s="107"/>
      <c r="L42" s="107"/>
      <c r="M42" s="107"/>
      <c r="N42" s="107"/>
      <c r="O42" s="106"/>
      <c r="P42" s="106"/>
      <c r="Q42" s="106"/>
      <c r="R42" s="106"/>
      <c r="S42" s="106"/>
      <c r="T42" s="106"/>
      <c r="U42" s="109">
        <f t="shared" si="9"/>
        <v>0</v>
      </c>
      <c r="V42" s="110"/>
      <c r="W42" s="234">
        <f t="shared" si="6"/>
        <v>0</v>
      </c>
      <c r="X42" s="111"/>
      <c r="Y42" s="233">
        <f t="shared" si="2"/>
        <v>0</v>
      </c>
      <c r="Z42" s="232" t="str">
        <f t="shared" si="3"/>
        <v/>
      </c>
      <c r="AA42" s="113">
        <f t="shared" si="13"/>
        <v>0</v>
      </c>
      <c r="AB42" s="143" t="str">
        <f t="shared" si="5"/>
        <v/>
      </c>
    </row>
    <row r="43" spans="1:28" ht="59.25" customHeight="1">
      <c r="A43" s="71"/>
      <c r="B43" s="72"/>
      <c r="C43" s="104"/>
      <c r="D43" s="105"/>
      <c r="E43" s="106"/>
      <c r="F43" s="107">
        <v>0</v>
      </c>
      <c r="G43" s="107">
        <v>0</v>
      </c>
      <c r="H43" s="107"/>
      <c r="I43" s="107"/>
      <c r="J43" s="107"/>
      <c r="K43" s="107"/>
      <c r="L43" s="107"/>
      <c r="M43" s="107"/>
      <c r="N43" s="107"/>
      <c r="O43" s="106"/>
      <c r="P43" s="106"/>
      <c r="Q43" s="106"/>
      <c r="R43" s="106"/>
      <c r="S43" s="106"/>
      <c r="T43" s="106"/>
      <c r="U43" s="109">
        <f t="shared" si="9"/>
        <v>0</v>
      </c>
      <c r="V43" s="110"/>
      <c r="W43" s="234">
        <f t="shared" si="6"/>
        <v>0</v>
      </c>
      <c r="X43" s="111"/>
      <c r="Y43" s="233">
        <f t="shared" si="2"/>
        <v>0</v>
      </c>
      <c r="Z43" s="232" t="str">
        <f t="shared" si="3"/>
        <v/>
      </c>
      <c r="AA43" s="113">
        <f t="shared" si="13"/>
        <v>0</v>
      </c>
      <c r="AB43" s="143" t="str">
        <f t="shared" si="5"/>
        <v/>
      </c>
    </row>
    <row r="44" spans="1:28" ht="59.25" customHeight="1">
      <c r="A44" s="402"/>
      <c r="B44" s="403" t="s">
        <v>35</v>
      </c>
      <c r="C44" s="227">
        <f>SUM(C45:C48)</f>
        <v>1946691</v>
      </c>
      <c r="D44" s="227">
        <f>SUM(D45:D49)</f>
        <v>0</v>
      </c>
      <c r="E44" s="227">
        <f>SUM(E45:E49)</f>
        <v>0</v>
      </c>
      <c r="F44" s="227">
        <f>SUM(F45:F49)</f>
        <v>0</v>
      </c>
      <c r="G44" s="227">
        <f>SUM(G45:G49)</f>
        <v>485182.13993200002</v>
      </c>
      <c r="H44" s="227">
        <f t="shared" ref="H44:S44" si="14">SUM(H45:H49)</f>
        <v>1461508</v>
      </c>
      <c r="I44" s="227">
        <f t="shared" si="14"/>
        <v>116100</v>
      </c>
      <c r="J44" s="227">
        <f t="shared" si="14"/>
        <v>0</v>
      </c>
      <c r="K44" s="227">
        <f t="shared" si="14"/>
        <v>0</v>
      </c>
      <c r="L44" s="227">
        <f t="shared" si="14"/>
        <v>0</v>
      </c>
      <c r="M44" s="227">
        <f t="shared" si="14"/>
        <v>0</v>
      </c>
      <c r="N44" s="227">
        <f t="shared" si="14"/>
        <v>0</v>
      </c>
      <c r="O44" s="227">
        <f t="shared" si="14"/>
        <v>0</v>
      </c>
      <c r="P44" s="227">
        <f t="shared" si="14"/>
        <v>0</v>
      </c>
      <c r="Q44" s="227">
        <f t="shared" si="14"/>
        <v>0</v>
      </c>
      <c r="R44" s="227">
        <f t="shared" si="14"/>
        <v>0</v>
      </c>
      <c r="S44" s="227">
        <f t="shared" si="14"/>
        <v>0</v>
      </c>
      <c r="T44" s="227">
        <f>SUM(T45:T49)</f>
        <v>0</v>
      </c>
      <c r="U44" s="405">
        <f>SUM(I44:T44)</f>
        <v>116100</v>
      </c>
      <c r="V44" s="404"/>
      <c r="W44" s="234">
        <f t="shared" si="6"/>
        <v>601282.13993200008</v>
      </c>
      <c r="X44" s="406"/>
      <c r="Y44" s="407">
        <f t="shared" si="2"/>
        <v>1345408</v>
      </c>
      <c r="Z44" s="408">
        <f t="shared" si="3"/>
        <v>0.92056150222920441</v>
      </c>
      <c r="AA44" s="409">
        <f t="shared" si="13"/>
        <v>1345408.8600679999</v>
      </c>
      <c r="AB44" s="408">
        <f t="shared" si="5"/>
        <v>0.69112604931547938</v>
      </c>
    </row>
    <row r="45" spans="1:28" ht="59.25" customHeight="1">
      <c r="A45" s="73" t="s">
        <v>96</v>
      </c>
      <c r="B45" s="74" t="s">
        <v>95</v>
      </c>
      <c r="C45" s="115"/>
      <c r="D45" s="116"/>
      <c r="E45" s="107"/>
      <c r="F45" s="107">
        <v>0</v>
      </c>
      <c r="G45" s="107">
        <v>0</v>
      </c>
      <c r="H45" s="107"/>
      <c r="I45" s="107"/>
      <c r="J45" s="107"/>
      <c r="K45" s="107"/>
      <c r="L45" s="107"/>
      <c r="M45" s="107"/>
      <c r="N45" s="107"/>
      <c r="O45" s="107"/>
      <c r="P45" s="116"/>
      <c r="Q45" s="107"/>
      <c r="R45" s="107"/>
      <c r="S45" s="107"/>
      <c r="T45" s="107"/>
      <c r="U45" s="109">
        <f t="shared" si="9"/>
        <v>0</v>
      </c>
      <c r="V45" s="110"/>
      <c r="W45" s="234">
        <f t="shared" si="6"/>
        <v>0</v>
      </c>
      <c r="X45" s="111"/>
      <c r="Y45" s="233">
        <f t="shared" si="2"/>
        <v>0</v>
      </c>
      <c r="Z45" s="232" t="str">
        <f t="shared" si="3"/>
        <v/>
      </c>
      <c r="AA45" s="113">
        <f t="shared" si="13"/>
        <v>0</v>
      </c>
      <c r="AB45" s="143" t="str">
        <f t="shared" si="5"/>
        <v/>
      </c>
    </row>
    <row r="46" spans="1:28" ht="59.25" customHeight="1">
      <c r="A46" s="73" t="s">
        <v>43</v>
      </c>
      <c r="B46" s="75" t="s">
        <v>73</v>
      </c>
      <c r="C46" s="128">
        <v>1946691</v>
      </c>
      <c r="D46" s="116">
        <v>0</v>
      </c>
      <c r="E46" s="107"/>
      <c r="F46" s="107">
        <v>0</v>
      </c>
      <c r="G46" s="107">
        <v>485182.13993200002</v>
      </c>
      <c r="H46" s="107">
        <v>1461508</v>
      </c>
      <c r="I46" s="107">
        <v>116100</v>
      </c>
      <c r="J46" s="107"/>
      <c r="K46" s="107"/>
      <c r="L46" s="107"/>
      <c r="M46" s="107"/>
      <c r="N46" s="107"/>
      <c r="O46" s="107"/>
      <c r="P46" s="116"/>
      <c r="Q46" s="107"/>
      <c r="R46" s="107"/>
      <c r="S46" s="107"/>
      <c r="T46" s="107"/>
      <c r="U46" s="109">
        <f>SUM(I46:T46)</f>
        <v>116100</v>
      </c>
      <c r="V46" s="110">
        <f>U46/C46</f>
        <v>5.9639665463085821E-2</v>
      </c>
      <c r="W46" s="234">
        <f t="shared" si="6"/>
        <v>601282.13993200008</v>
      </c>
      <c r="X46" s="111">
        <f>W46/C46</f>
        <v>0.30887395068452062</v>
      </c>
      <c r="Y46" s="233">
        <f t="shared" si="2"/>
        <v>1345408</v>
      </c>
      <c r="Z46" s="232">
        <f t="shared" si="3"/>
        <v>0.92056150222920441</v>
      </c>
      <c r="AA46" s="113">
        <f t="shared" si="13"/>
        <v>1345408.8600679999</v>
      </c>
      <c r="AB46" s="143">
        <f t="shared" si="5"/>
        <v>0.69112604931547938</v>
      </c>
    </row>
    <row r="47" spans="1:28" ht="59.25" customHeight="1">
      <c r="A47" s="73" t="s">
        <v>94</v>
      </c>
      <c r="B47" s="76" t="s">
        <v>95</v>
      </c>
      <c r="C47" s="128"/>
      <c r="D47" s="116"/>
      <c r="E47" s="107"/>
      <c r="F47" s="107">
        <v>0</v>
      </c>
      <c r="G47" s="107">
        <v>0</v>
      </c>
      <c r="H47" s="107"/>
      <c r="I47" s="107"/>
      <c r="J47" s="107"/>
      <c r="K47" s="107"/>
      <c r="L47" s="107"/>
      <c r="M47" s="107"/>
      <c r="N47" s="107"/>
      <c r="O47" s="107"/>
      <c r="P47" s="116"/>
      <c r="Q47" s="107"/>
      <c r="R47" s="107"/>
      <c r="S47" s="107"/>
      <c r="T47" s="107"/>
      <c r="U47" s="109">
        <f t="shared" si="9"/>
        <v>0</v>
      </c>
      <c r="V47" s="110"/>
      <c r="W47" s="234">
        <f t="shared" si="6"/>
        <v>0</v>
      </c>
      <c r="X47" s="111"/>
      <c r="Y47" s="233">
        <f t="shared" si="2"/>
        <v>0</v>
      </c>
      <c r="Z47" s="232" t="str">
        <f t="shared" si="3"/>
        <v/>
      </c>
      <c r="AA47" s="113">
        <f t="shared" si="13"/>
        <v>0</v>
      </c>
      <c r="AB47" s="143" t="str">
        <f t="shared" si="5"/>
        <v/>
      </c>
    </row>
    <row r="48" spans="1:28" ht="59.25" customHeight="1">
      <c r="A48" s="73" t="s">
        <v>97</v>
      </c>
      <c r="B48" s="76" t="s">
        <v>98</v>
      </c>
      <c r="C48" s="128"/>
      <c r="D48" s="116"/>
      <c r="E48" s="107"/>
      <c r="F48" s="107">
        <v>0</v>
      </c>
      <c r="G48" s="107">
        <v>0</v>
      </c>
      <c r="H48" s="107"/>
      <c r="I48" s="107"/>
      <c r="J48" s="107"/>
      <c r="K48" s="107"/>
      <c r="L48" s="107"/>
      <c r="M48" s="107"/>
      <c r="N48" s="107"/>
      <c r="O48" s="107"/>
      <c r="P48" s="116"/>
      <c r="Q48" s="107"/>
      <c r="R48" s="107"/>
      <c r="S48" s="107"/>
      <c r="T48" s="107"/>
      <c r="U48" s="109">
        <f t="shared" si="9"/>
        <v>0</v>
      </c>
      <c r="V48" s="110"/>
      <c r="W48" s="234">
        <f t="shared" si="6"/>
        <v>0</v>
      </c>
      <c r="X48" s="111"/>
      <c r="Y48" s="233">
        <f t="shared" si="2"/>
        <v>0</v>
      </c>
      <c r="Z48" s="232" t="str">
        <f t="shared" si="3"/>
        <v/>
      </c>
      <c r="AA48" s="113">
        <f t="shared" si="13"/>
        <v>0</v>
      </c>
      <c r="AB48" s="143" t="str">
        <f t="shared" si="5"/>
        <v/>
      </c>
    </row>
    <row r="49" spans="1:28" ht="59.25" customHeight="1">
      <c r="A49" s="73" t="s">
        <v>74</v>
      </c>
      <c r="B49" s="76" t="s">
        <v>75</v>
      </c>
      <c r="C49" s="128">
        <v>203328.92</v>
      </c>
      <c r="D49" s="116">
        <v>0</v>
      </c>
      <c r="E49" s="107"/>
      <c r="F49" s="107">
        <v>0</v>
      </c>
      <c r="G49" s="107">
        <v>0</v>
      </c>
      <c r="H49" s="107"/>
      <c r="I49" s="107"/>
      <c r="J49" s="107"/>
      <c r="K49" s="107"/>
      <c r="L49" s="107"/>
      <c r="M49" s="107"/>
      <c r="N49" s="107"/>
      <c r="O49" s="107"/>
      <c r="P49" s="116"/>
      <c r="Q49" s="107"/>
      <c r="R49" s="107"/>
      <c r="S49" s="107"/>
      <c r="T49" s="107"/>
      <c r="U49" s="109">
        <f t="shared" si="9"/>
        <v>0</v>
      </c>
      <c r="V49" s="110">
        <f>U49/C49</f>
        <v>0</v>
      </c>
      <c r="W49" s="234">
        <f t="shared" si="6"/>
        <v>0</v>
      </c>
      <c r="X49" s="111">
        <f>W49/C49</f>
        <v>0</v>
      </c>
      <c r="Y49" s="233">
        <f t="shared" si="2"/>
        <v>0</v>
      </c>
      <c r="Z49" s="232" t="str">
        <f t="shared" si="3"/>
        <v/>
      </c>
      <c r="AA49" s="113">
        <f t="shared" si="13"/>
        <v>203328.92</v>
      </c>
      <c r="AB49" s="143">
        <f t="shared" si="5"/>
        <v>1</v>
      </c>
    </row>
    <row r="50" spans="1:28" ht="59.25" customHeight="1">
      <c r="A50" s="238" t="s">
        <v>48</v>
      </c>
      <c r="B50" s="239" t="s">
        <v>76</v>
      </c>
      <c r="C50" s="227">
        <f>SUM(C51:C53)</f>
        <v>134176.26999999999</v>
      </c>
      <c r="D50" s="229">
        <v>0</v>
      </c>
      <c r="E50" s="229">
        <v>46000</v>
      </c>
      <c r="F50" s="229">
        <f>SUM(F51:F53)</f>
        <v>88406.38</v>
      </c>
      <c r="G50" s="229">
        <f>SUM(G51:G53)</f>
        <v>0</v>
      </c>
      <c r="H50" s="229">
        <v>0</v>
      </c>
      <c r="I50" s="229">
        <f t="shared" ref="I50:O50" si="15">SUM(I51:I53)</f>
        <v>0</v>
      </c>
      <c r="J50" s="229">
        <f t="shared" si="15"/>
        <v>0</v>
      </c>
      <c r="K50" s="229">
        <f t="shared" si="15"/>
        <v>0</v>
      </c>
      <c r="L50" s="229">
        <f t="shared" si="15"/>
        <v>0</v>
      </c>
      <c r="M50" s="229">
        <f t="shared" si="15"/>
        <v>0</v>
      </c>
      <c r="N50" s="229">
        <f t="shared" si="15"/>
        <v>0</v>
      </c>
      <c r="O50" s="229">
        <f t="shared" si="15"/>
        <v>0</v>
      </c>
      <c r="P50" s="229">
        <f>SUM(P51:P53)</f>
        <v>0</v>
      </c>
      <c r="Q50" s="229">
        <f>SUM(Q51:Q53)</f>
        <v>0</v>
      </c>
      <c r="R50" s="229">
        <f>SUM(R51:R53)</f>
        <v>0</v>
      </c>
      <c r="S50" s="229">
        <f>SUM(S51:S53)</f>
        <v>0</v>
      </c>
      <c r="T50" s="229">
        <f>SUM(T51:T52)</f>
        <v>0</v>
      </c>
      <c r="U50" s="230">
        <f t="shared" si="9"/>
        <v>0</v>
      </c>
      <c r="V50" s="231">
        <f>U50/C50</f>
        <v>0</v>
      </c>
      <c r="W50" s="234">
        <f t="shared" si="6"/>
        <v>134406.38</v>
      </c>
      <c r="X50" s="232">
        <f>W50/C50</f>
        <v>1.0017149828356386</v>
      </c>
      <c r="Y50" s="233">
        <f t="shared" si="2"/>
        <v>0</v>
      </c>
      <c r="Z50" s="232" t="str">
        <f t="shared" si="3"/>
        <v/>
      </c>
      <c r="AA50" s="233">
        <f t="shared" si="13"/>
        <v>-230.11000000001513</v>
      </c>
      <c r="AB50" s="232">
        <f t="shared" si="5"/>
        <v>-1.7149828356386352E-3</v>
      </c>
    </row>
    <row r="51" spans="1:28" ht="59.25" customHeight="1">
      <c r="A51" s="238" t="s">
        <v>48</v>
      </c>
      <c r="B51" s="240" t="s">
        <v>52</v>
      </c>
      <c r="C51" s="115">
        <v>101400</v>
      </c>
      <c r="D51" s="107"/>
      <c r="E51" s="107">
        <v>46000</v>
      </c>
      <c r="F51" s="107">
        <v>55400</v>
      </c>
      <c r="G51" s="107">
        <v>0</v>
      </c>
      <c r="H51" s="107"/>
      <c r="I51" s="107"/>
      <c r="J51" s="107"/>
      <c r="K51" s="107"/>
      <c r="L51" s="107"/>
      <c r="M51" s="107"/>
      <c r="N51" s="107"/>
      <c r="O51" s="107"/>
      <c r="P51" s="107"/>
      <c r="Q51" s="107"/>
      <c r="R51" s="107"/>
      <c r="S51" s="107"/>
      <c r="T51" s="107"/>
      <c r="U51" s="109">
        <f t="shared" si="9"/>
        <v>0</v>
      </c>
      <c r="V51" s="110"/>
      <c r="W51" s="234">
        <f t="shared" si="6"/>
        <v>101400</v>
      </c>
      <c r="X51" s="111"/>
      <c r="Y51" s="233">
        <f t="shared" si="2"/>
        <v>0</v>
      </c>
      <c r="Z51" s="232" t="str">
        <f t="shared" si="3"/>
        <v/>
      </c>
      <c r="AA51" s="113">
        <f t="shared" si="13"/>
        <v>0</v>
      </c>
      <c r="AB51" s="143">
        <f t="shared" si="5"/>
        <v>0</v>
      </c>
    </row>
    <row r="52" spans="1:28" ht="59.25" customHeight="1">
      <c r="A52" s="73" t="s">
        <v>47</v>
      </c>
      <c r="B52" s="72" t="s">
        <v>53</v>
      </c>
      <c r="C52" s="115">
        <v>18741.34</v>
      </c>
      <c r="D52" s="107"/>
      <c r="E52" s="107"/>
      <c r="F52" s="107">
        <v>18741.34</v>
      </c>
      <c r="G52" s="107">
        <v>0</v>
      </c>
      <c r="H52" s="107"/>
      <c r="I52" s="107"/>
      <c r="J52" s="107"/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9">
        <f t="shared" si="9"/>
        <v>0</v>
      </c>
      <c r="V52" s="110"/>
      <c r="W52" s="234">
        <f t="shared" si="6"/>
        <v>18741.34</v>
      </c>
      <c r="X52" s="111"/>
      <c r="Y52" s="233">
        <f t="shared" si="2"/>
        <v>0</v>
      </c>
      <c r="Z52" s="232" t="str">
        <f t="shared" si="3"/>
        <v/>
      </c>
      <c r="AA52" s="113">
        <f t="shared" si="13"/>
        <v>0</v>
      </c>
      <c r="AB52" s="143">
        <f t="shared" si="5"/>
        <v>0</v>
      </c>
    </row>
    <row r="53" spans="1:28" ht="59.25" customHeight="1">
      <c r="A53" s="73" t="s">
        <v>103</v>
      </c>
      <c r="B53" s="72" t="s">
        <v>104</v>
      </c>
      <c r="C53" s="115">
        <v>14034.93</v>
      </c>
      <c r="D53" s="107"/>
      <c r="E53" s="107"/>
      <c r="F53" s="107">
        <v>14265.04</v>
      </c>
      <c r="G53" s="107">
        <v>0</v>
      </c>
      <c r="H53" s="107"/>
      <c r="I53" s="107"/>
      <c r="J53" s="107"/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9">
        <f t="shared" si="9"/>
        <v>0</v>
      </c>
      <c r="V53" s="110"/>
      <c r="W53" s="234">
        <f t="shared" si="6"/>
        <v>14265.04</v>
      </c>
      <c r="X53" s="111"/>
      <c r="Y53" s="233">
        <f t="shared" si="2"/>
        <v>0</v>
      </c>
      <c r="Z53" s="232" t="str">
        <f t="shared" si="3"/>
        <v/>
      </c>
      <c r="AA53" s="113">
        <f t="shared" si="13"/>
        <v>-230.11000000000058</v>
      </c>
      <c r="AB53" s="143">
        <f t="shared" si="5"/>
        <v>-1.6395521744675647E-2</v>
      </c>
    </row>
    <row r="54" spans="1:28" ht="59.25" customHeight="1">
      <c r="A54" s="73"/>
      <c r="B54" s="76"/>
      <c r="C54" s="115"/>
      <c r="D54" s="107"/>
      <c r="E54" s="107"/>
      <c r="F54" s="107">
        <v>0</v>
      </c>
      <c r="G54" s="107">
        <v>0</v>
      </c>
      <c r="H54" s="107"/>
      <c r="I54" s="107"/>
      <c r="J54" s="107"/>
      <c r="K54" s="107"/>
      <c r="L54" s="107"/>
      <c r="M54" s="107"/>
      <c r="N54" s="107"/>
      <c r="O54" s="107"/>
      <c r="P54" s="107"/>
      <c r="Q54" s="107"/>
      <c r="R54" s="107"/>
      <c r="S54" s="107"/>
      <c r="T54" s="107"/>
      <c r="U54" s="109">
        <f t="shared" si="9"/>
        <v>0</v>
      </c>
      <c r="V54" s="110"/>
      <c r="W54" s="234">
        <f t="shared" si="6"/>
        <v>0</v>
      </c>
      <c r="X54" s="111"/>
      <c r="Y54" s="233">
        <f t="shared" si="2"/>
        <v>0</v>
      </c>
      <c r="Z54" s="232" t="str">
        <f t="shared" si="3"/>
        <v/>
      </c>
      <c r="AA54" s="113"/>
      <c r="AB54" s="143" t="str">
        <f t="shared" si="5"/>
        <v/>
      </c>
    </row>
    <row r="55" spans="1:28" ht="59.25" customHeight="1">
      <c r="A55" s="73"/>
      <c r="B55" s="76"/>
      <c r="C55" s="115"/>
      <c r="D55" s="107"/>
      <c r="E55" s="107"/>
      <c r="F55" s="107">
        <v>0</v>
      </c>
      <c r="G55" s="107">
        <v>0</v>
      </c>
      <c r="H55" s="107"/>
      <c r="I55" s="107"/>
      <c r="J55" s="107"/>
      <c r="K55" s="107"/>
      <c r="L55" s="107"/>
      <c r="M55" s="107"/>
      <c r="N55" s="107"/>
      <c r="O55" s="107"/>
      <c r="P55" s="107"/>
      <c r="Q55" s="107"/>
      <c r="R55" s="107"/>
      <c r="S55" s="107"/>
      <c r="T55" s="107"/>
      <c r="U55" s="109">
        <f t="shared" si="9"/>
        <v>0</v>
      </c>
      <c r="V55" s="110"/>
      <c r="W55" s="234">
        <f t="shared" si="6"/>
        <v>0</v>
      </c>
      <c r="X55" s="111"/>
      <c r="Y55" s="233">
        <f t="shared" si="2"/>
        <v>0</v>
      </c>
      <c r="Z55" s="232" t="str">
        <f t="shared" si="3"/>
        <v/>
      </c>
      <c r="AA55" s="113"/>
      <c r="AB55" s="143" t="str">
        <f t="shared" si="5"/>
        <v/>
      </c>
    </row>
    <row r="56" spans="1:28" ht="59.25" customHeight="1">
      <c r="A56" s="238" t="s">
        <v>48</v>
      </c>
      <c r="B56" s="239" t="s">
        <v>77</v>
      </c>
      <c r="C56" s="227">
        <v>281600</v>
      </c>
      <c r="D56" s="228">
        <v>0</v>
      </c>
      <c r="E56" s="229"/>
      <c r="F56" s="229"/>
      <c r="G56" s="229">
        <f>SUM(G57:G60)</f>
        <v>0</v>
      </c>
      <c r="H56" s="229">
        <v>150000</v>
      </c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30">
        <f t="shared" si="9"/>
        <v>0</v>
      </c>
      <c r="V56" s="231">
        <f>U56/C56</f>
        <v>0</v>
      </c>
      <c r="W56" s="234">
        <f t="shared" si="6"/>
        <v>0</v>
      </c>
      <c r="X56" s="232">
        <f t="shared" ref="X56:X61" si="16">W56/C56</f>
        <v>0</v>
      </c>
      <c r="Y56" s="233">
        <f t="shared" si="2"/>
        <v>150000</v>
      </c>
      <c r="Z56" s="232">
        <f t="shared" si="3"/>
        <v>1</v>
      </c>
      <c r="AA56" s="233">
        <f t="shared" ref="AA56:AA61" si="17">C56-W56</f>
        <v>281600</v>
      </c>
      <c r="AB56" s="232">
        <f t="shared" si="5"/>
        <v>1</v>
      </c>
    </row>
    <row r="57" spans="1:28" ht="59.25" customHeight="1">
      <c r="A57" s="73" t="s">
        <v>78</v>
      </c>
      <c r="B57" s="76" t="s">
        <v>79</v>
      </c>
      <c r="C57" s="128">
        <v>222934.95</v>
      </c>
      <c r="D57" s="107">
        <v>185215.69</v>
      </c>
      <c r="E57" s="107"/>
      <c r="F57" s="107"/>
      <c r="G57" s="107">
        <v>0</v>
      </c>
      <c r="H57" s="107"/>
      <c r="I57" s="107"/>
      <c r="J57" s="107"/>
      <c r="K57" s="107"/>
      <c r="L57" s="107"/>
      <c r="M57" s="107"/>
      <c r="N57" s="107"/>
      <c r="O57" s="107"/>
      <c r="P57" s="116"/>
      <c r="Q57" s="107"/>
      <c r="R57" s="107"/>
      <c r="S57" s="107"/>
      <c r="T57" s="107"/>
      <c r="U57" s="109">
        <f t="shared" si="9"/>
        <v>0</v>
      </c>
      <c r="V57" s="110">
        <f>U57/C57</f>
        <v>0</v>
      </c>
      <c r="W57" s="234">
        <f t="shared" si="6"/>
        <v>185215.69</v>
      </c>
      <c r="X57" s="111">
        <f t="shared" si="16"/>
        <v>0.83080598174489906</v>
      </c>
      <c r="Y57" s="233">
        <f t="shared" si="2"/>
        <v>0</v>
      </c>
      <c r="Z57" s="232" t="str">
        <f t="shared" si="3"/>
        <v/>
      </c>
      <c r="AA57" s="113">
        <f t="shared" si="17"/>
        <v>37719.260000000009</v>
      </c>
      <c r="AB57" s="143">
        <f t="shared" si="5"/>
        <v>0.16919401825510091</v>
      </c>
    </row>
    <row r="58" spans="1:28" ht="59.25" customHeight="1">
      <c r="A58" s="73" t="s">
        <v>47</v>
      </c>
      <c r="B58" s="76" t="s">
        <v>80</v>
      </c>
      <c r="C58" s="128">
        <v>100703.84</v>
      </c>
      <c r="D58" s="116">
        <v>0</v>
      </c>
      <c r="E58" s="107"/>
      <c r="F58" s="107"/>
      <c r="G58" s="107">
        <v>0</v>
      </c>
      <c r="H58" s="107">
        <v>68171.070000000007</v>
      </c>
      <c r="I58" s="107"/>
      <c r="J58" s="107"/>
      <c r="K58" s="107"/>
      <c r="L58" s="107"/>
      <c r="M58" s="107"/>
      <c r="N58" s="107"/>
      <c r="O58" s="107"/>
      <c r="P58" s="116"/>
      <c r="Q58" s="107"/>
      <c r="R58" s="107"/>
      <c r="S58" s="107"/>
      <c r="T58" s="107"/>
      <c r="U58" s="109">
        <f t="shared" si="9"/>
        <v>0</v>
      </c>
      <c r="V58" s="110">
        <f>U58/C58</f>
        <v>0</v>
      </c>
      <c r="W58" s="234">
        <f t="shared" si="6"/>
        <v>0</v>
      </c>
      <c r="X58" s="111">
        <f t="shared" si="16"/>
        <v>0</v>
      </c>
      <c r="Y58" s="233">
        <f t="shared" si="2"/>
        <v>68171.070000000007</v>
      </c>
      <c r="Z58" s="232">
        <f t="shared" si="3"/>
        <v>1</v>
      </c>
      <c r="AA58" s="113">
        <f t="shared" si="17"/>
        <v>100703.84</v>
      </c>
      <c r="AB58" s="143">
        <f t="shared" si="5"/>
        <v>1</v>
      </c>
    </row>
    <row r="59" spans="1:28" ht="59.25" customHeight="1">
      <c r="A59" s="73" t="s">
        <v>81</v>
      </c>
      <c r="B59" s="76" t="s">
        <v>82</v>
      </c>
      <c r="C59" s="128">
        <v>633159.44999999995</v>
      </c>
      <c r="D59" s="116">
        <v>0</v>
      </c>
      <c r="E59" s="107">
        <v>633159.44999999995</v>
      </c>
      <c r="F59" s="107"/>
      <c r="G59" s="107">
        <v>0</v>
      </c>
      <c r="H59" s="107"/>
      <c r="I59" s="107"/>
      <c r="J59" s="107"/>
      <c r="K59" s="107"/>
      <c r="L59" s="107"/>
      <c r="M59" s="107"/>
      <c r="N59" s="107"/>
      <c r="O59" s="107"/>
      <c r="P59" s="116"/>
      <c r="Q59" s="107"/>
      <c r="R59" s="107"/>
      <c r="S59" s="107"/>
      <c r="T59" s="107"/>
      <c r="U59" s="109">
        <f t="shared" si="9"/>
        <v>0</v>
      </c>
      <c r="V59" s="110">
        <f>U59/C59</f>
        <v>0</v>
      </c>
      <c r="W59" s="234">
        <f t="shared" si="6"/>
        <v>633159.44999999995</v>
      </c>
      <c r="X59" s="112">
        <f t="shared" si="16"/>
        <v>1</v>
      </c>
      <c r="Y59" s="233">
        <f t="shared" si="2"/>
        <v>0</v>
      </c>
      <c r="Z59" s="232" t="str">
        <f t="shared" si="3"/>
        <v/>
      </c>
      <c r="AA59" s="113">
        <f t="shared" si="17"/>
        <v>0</v>
      </c>
      <c r="AB59" s="143">
        <f t="shared" si="5"/>
        <v>0</v>
      </c>
    </row>
    <row r="60" spans="1:28" ht="59.25" customHeight="1">
      <c r="A60" s="73" t="s">
        <v>83</v>
      </c>
      <c r="B60" s="76" t="s">
        <v>84</v>
      </c>
      <c r="C60" s="128">
        <v>95831.08</v>
      </c>
      <c r="D60" s="116">
        <v>0</v>
      </c>
      <c r="E60" s="107"/>
      <c r="F60" s="107"/>
      <c r="G60" s="107">
        <v>0</v>
      </c>
      <c r="H60" s="107">
        <v>95000</v>
      </c>
      <c r="I60" s="107"/>
      <c r="J60" s="107"/>
      <c r="K60" s="107"/>
      <c r="L60" s="107"/>
      <c r="M60" s="107"/>
      <c r="N60" s="107"/>
      <c r="O60" s="107"/>
      <c r="P60" s="116"/>
      <c r="Q60" s="107"/>
      <c r="R60" s="107"/>
      <c r="S60" s="107"/>
      <c r="T60" s="107"/>
      <c r="U60" s="109">
        <f t="shared" si="9"/>
        <v>0</v>
      </c>
      <c r="V60" s="110">
        <f>U60/C60</f>
        <v>0</v>
      </c>
      <c r="W60" s="234">
        <f t="shared" si="6"/>
        <v>0</v>
      </c>
      <c r="X60" s="111">
        <f t="shared" si="16"/>
        <v>0</v>
      </c>
      <c r="Y60" s="233">
        <f t="shared" si="2"/>
        <v>95000</v>
      </c>
      <c r="Z60" s="232">
        <f t="shared" si="3"/>
        <v>1</v>
      </c>
      <c r="AA60" s="113">
        <f t="shared" si="17"/>
        <v>95831.08</v>
      </c>
      <c r="AB60" s="143">
        <f t="shared" si="5"/>
        <v>1</v>
      </c>
    </row>
    <row r="61" spans="1:28" ht="91.5" customHeight="1">
      <c r="A61" s="241"/>
      <c r="B61" s="242" t="s">
        <v>12</v>
      </c>
      <c r="C61" s="235">
        <f>SUM(C14+C27+C37+C44+C49+C50+C56+C57+C58+C59+C60)</f>
        <v>26538412.399999999</v>
      </c>
      <c r="D61" s="235">
        <f>SUM(D14+D27+D37+D46+D49+D50+D56+D57+D58+D59+D60)</f>
        <v>185215.69</v>
      </c>
      <c r="E61" s="236">
        <f>SUM(E59+E50+E37+E27+E14)</f>
        <v>3786240.54</v>
      </c>
      <c r="F61" s="235">
        <f>SUM(F58+F56+F50+F37+F27+F14)</f>
        <v>6590155.6500000004</v>
      </c>
      <c r="G61" s="235">
        <f>SUM(G56+G50+G37+G27+G14+G44)</f>
        <v>8420422.6112869997</v>
      </c>
      <c r="H61" s="235">
        <f>SUM(H60+H59+H58+H57+H56+H50+H49+H48+H47+H46+H45+H37+H27+H14+H51+H52)</f>
        <v>7846702</v>
      </c>
      <c r="I61" s="235">
        <f t="shared" ref="I61:P61" si="18">SUM(I60+I59+I58+I57+I56+I50+I49+I48+I47+I46+I45+I37+I27+I14)</f>
        <v>433455.80000000005</v>
      </c>
      <c r="J61" s="235">
        <f t="shared" si="18"/>
        <v>0</v>
      </c>
      <c r="K61" s="235">
        <f t="shared" si="18"/>
        <v>0</v>
      </c>
      <c r="L61" s="235">
        <f t="shared" si="18"/>
        <v>0</v>
      </c>
      <c r="M61" s="235">
        <f t="shared" si="18"/>
        <v>0</v>
      </c>
      <c r="N61" s="236">
        <f t="shared" si="18"/>
        <v>0</v>
      </c>
      <c r="O61" s="235">
        <f t="shared" si="18"/>
        <v>0</v>
      </c>
      <c r="P61" s="235">
        <f t="shared" si="18"/>
        <v>0</v>
      </c>
      <c r="Q61" s="235">
        <f>SUM(Q60+Q59+Q58+Q57+Q56+Q49+Q48+Q47+Q46+Q45+Q37+Q27+Q14+Q51+Q52)</f>
        <v>0</v>
      </c>
      <c r="R61" s="235">
        <f>SUM(R60+R59+R58+R57+R56+R50+R49+R48+R47+R46+R45+R37+R27+R14)</f>
        <v>0</v>
      </c>
      <c r="S61" s="235">
        <f>SUM(S60+S59+S58+S57+S56+S50+S49+S48+S47+S46+S45+S37+S27+S14)</f>
        <v>0</v>
      </c>
      <c r="T61" s="235">
        <f>SUM(T60+T59+T58+T57+T56+T50+T49+T48+T47+T46+T45+T37+T27+T14)</f>
        <v>0</v>
      </c>
      <c r="U61" s="235">
        <f>SUM(I61:T61)</f>
        <v>433455.80000000005</v>
      </c>
      <c r="V61" s="231">
        <f>U61/H61</f>
        <v>5.524050741317818E-2</v>
      </c>
      <c r="W61" s="234">
        <f>SUM(D61+E61+F61+U61+G61)</f>
        <v>19415490.291287001</v>
      </c>
      <c r="X61" s="232">
        <f t="shared" si="16"/>
        <v>0.73159953951454171</v>
      </c>
      <c r="Y61" s="233">
        <f t="shared" si="2"/>
        <v>7413246.2000000002</v>
      </c>
      <c r="Z61" s="232">
        <f>U61/H61</f>
        <v>5.524050741317818E-2</v>
      </c>
      <c r="AA61" s="233">
        <f t="shared" si="17"/>
        <v>7122922.1087129973</v>
      </c>
      <c r="AB61" s="232">
        <f t="shared" si="5"/>
        <v>0.26840046048545835</v>
      </c>
    </row>
    <row r="62" spans="1:28" ht="69" customHeight="1" thickBot="1">
      <c r="C62" s="129">
        <v>26822242.739999998</v>
      </c>
      <c r="D62" s="93"/>
      <c r="E62" s="94"/>
      <c r="F62" s="93"/>
      <c r="G62" s="93"/>
      <c r="H62" s="103"/>
      <c r="I62" s="559">
        <f>+I61/C61</f>
        <v>1.6333147343810216E-2</v>
      </c>
      <c r="J62" s="410"/>
      <c r="K62" s="410"/>
      <c r="L62" s="410"/>
      <c r="M62" s="410"/>
      <c r="N62" s="410"/>
      <c r="O62" s="410"/>
      <c r="P62" s="410"/>
      <c r="Q62" s="410"/>
      <c r="R62" s="410"/>
      <c r="S62" s="410"/>
      <c r="T62" s="410"/>
      <c r="U62" s="95"/>
      <c r="V62" s="95"/>
      <c r="W62" s="95"/>
      <c r="X62" s="95"/>
      <c r="Y62" s="93"/>
      <c r="Z62" s="93"/>
      <c r="AA62" s="93"/>
      <c r="AB62" s="93"/>
    </row>
    <row r="63" spans="1:28" ht="54.75" customHeight="1">
      <c r="C63" s="235">
        <f>+C62-C61</f>
        <v>283830.33999999985</v>
      </c>
      <c r="D63" s="235">
        <v>26538412.399999999</v>
      </c>
      <c r="I63" s="411"/>
      <c r="J63" s="411"/>
      <c r="K63" s="411"/>
      <c r="L63" s="411"/>
      <c r="M63" s="411"/>
      <c r="N63" s="411"/>
      <c r="O63" s="411"/>
      <c r="P63" s="411"/>
      <c r="Q63" s="411"/>
      <c r="R63" s="411"/>
      <c r="S63" s="411"/>
      <c r="T63" s="411"/>
      <c r="U63" s="411"/>
    </row>
    <row r="64" spans="1:28" ht="44.4">
      <c r="C64" s="128">
        <f>+C62-C61</f>
        <v>283830.33999999985</v>
      </c>
      <c r="F64" s="123"/>
      <c r="G64" s="123">
        <v>8420422.6112869997</v>
      </c>
      <c r="H64" s="123">
        <v>7846702</v>
      </c>
      <c r="I64" s="124"/>
    </row>
    <row r="65" spans="3:8" ht="33.6">
      <c r="C65" s="235">
        <v>26538412.48</v>
      </c>
      <c r="F65" s="124"/>
      <c r="G65" s="124"/>
      <c r="H65" s="124"/>
    </row>
  </sheetData>
  <mergeCells count="31">
    <mergeCell ref="A1:AB1"/>
    <mergeCell ref="A2:AB2"/>
    <mergeCell ref="A3:AB3"/>
    <mergeCell ref="D10:D12"/>
    <mergeCell ref="AA11:AB11"/>
    <mergeCell ref="AA10:AB10"/>
    <mergeCell ref="F11:F12"/>
    <mergeCell ref="O11:O12"/>
    <mergeCell ref="U11:V12"/>
    <mergeCell ref="W11:X12"/>
    <mergeCell ref="Q11:Q12"/>
    <mergeCell ref="R11:R12"/>
    <mergeCell ref="S11:S12"/>
    <mergeCell ref="T11:T12"/>
    <mergeCell ref="F10:Z10"/>
    <mergeCell ref="Y11:Z11"/>
    <mergeCell ref="A10:A12"/>
    <mergeCell ref="B10:B12"/>
    <mergeCell ref="C10:C12"/>
    <mergeCell ref="X5:Y5"/>
    <mergeCell ref="X7:Y7"/>
    <mergeCell ref="N11:N12"/>
    <mergeCell ref="P11:P12"/>
    <mergeCell ref="E10:E12"/>
    <mergeCell ref="I11:I12"/>
    <mergeCell ref="J11:J12"/>
    <mergeCell ref="K11:K12"/>
    <mergeCell ref="L11:L12"/>
    <mergeCell ref="M11:M12"/>
    <mergeCell ref="H11:H12"/>
    <mergeCell ref="G11:G12"/>
  </mergeCells>
  <conditionalFormatting sqref="B7">
    <cfRule type="duplicateValues" dxfId="3" priority="13"/>
    <cfRule type="duplicateValues" dxfId="2" priority="14"/>
  </conditionalFormatting>
  <conditionalFormatting sqref="B7">
    <cfRule type="duplicateValues" dxfId="1" priority="15"/>
    <cfRule type="duplicateValues" dxfId="0" priority="16"/>
  </conditionalFormatting>
  <printOptions horizontalCentered="1"/>
  <pageMargins left="0.15748031496062992" right="0.15748031496062992" top="1.1811023622047245" bottom="0.19685039370078741" header="0.31496062992125984" footer="0.31496062992125984"/>
  <pageSetup paperSize="8" scale="17" orientation="landscape" horizontalDpi="300" verticalDpi="300" r:id="rId1"/>
  <headerFooter>
    <oddFooter>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7"/>
  <sheetViews>
    <sheetView view="pageBreakPreview" topLeftCell="A19" zoomScale="85" zoomScaleNormal="85" zoomScaleSheetLayoutView="85" workbookViewId="0">
      <selection activeCell="P40" sqref="P40"/>
    </sheetView>
  </sheetViews>
  <sheetFormatPr baseColWidth="10" defaultRowHeight="14.4"/>
  <cols>
    <col min="2" max="2" width="23" customWidth="1"/>
    <col min="3" max="3" width="5.6640625" customWidth="1"/>
    <col min="4" max="33" width="4.5546875" customWidth="1"/>
    <col min="34" max="34" width="6.6640625" customWidth="1"/>
    <col min="35" max="35" width="8.6640625" customWidth="1"/>
    <col min="36" max="36" width="9" customWidth="1"/>
  </cols>
  <sheetData>
    <row r="1" spans="1:36" ht="17.399999999999999">
      <c r="A1" s="543" t="s">
        <v>108</v>
      </c>
      <c r="B1" s="543"/>
      <c r="C1" s="543"/>
      <c r="D1" s="543"/>
      <c r="E1" s="543"/>
      <c r="F1" s="543"/>
      <c r="G1" s="543"/>
      <c r="H1" s="543"/>
      <c r="I1" s="543"/>
      <c r="J1" s="543"/>
      <c r="K1" s="543"/>
      <c r="L1" s="543"/>
      <c r="M1" s="543"/>
      <c r="N1" s="543"/>
      <c r="O1" s="543"/>
      <c r="P1" s="543"/>
      <c r="Q1" s="543"/>
      <c r="R1" s="543"/>
      <c r="S1" s="543"/>
      <c r="T1" s="543"/>
      <c r="U1" s="543"/>
      <c r="V1" s="543"/>
      <c r="W1" s="543"/>
      <c r="X1" s="543"/>
      <c r="Y1" s="543"/>
      <c r="Z1" s="543"/>
      <c r="AA1" s="543"/>
      <c r="AB1" s="543"/>
      <c r="AC1" s="543"/>
      <c r="AD1" s="543"/>
      <c r="AE1" s="543"/>
      <c r="AF1" s="543"/>
      <c r="AG1" s="543"/>
      <c r="AH1" s="543"/>
      <c r="AI1" s="543"/>
      <c r="AJ1" s="543"/>
    </row>
    <row r="2" spans="1:36" ht="17.399999999999999">
      <c r="A2" s="543" t="s">
        <v>109</v>
      </c>
      <c r="B2" s="543"/>
      <c r="C2" s="543"/>
      <c r="D2" s="543"/>
      <c r="E2" s="543"/>
      <c r="F2" s="543"/>
      <c r="G2" s="543"/>
      <c r="H2" s="543"/>
      <c r="I2" s="543"/>
      <c r="J2" s="543"/>
      <c r="K2" s="543"/>
      <c r="L2" s="543"/>
      <c r="M2" s="543"/>
      <c r="N2" s="543"/>
      <c r="O2" s="543"/>
      <c r="P2" s="543"/>
      <c r="Q2" s="543"/>
      <c r="R2" s="543"/>
      <c r="S2" s="543"/>
      <c r="T2" s="543"/>
      <c r="U2" s="543"/>
      <c r="V2" s="543"/>
      <c r="W2" s="543"/>
      <c r="X2" s="543"/>
      <c r="Y2" s="543"/>
      <c r="Z2" s="543"/>
      <c r="AA2" s="543"/>
      <c r="AB2" s="543"/>
      <c r="AC2" s="543"/>
      <c r="AD2" s="543"/>
      <c r="AE2" s="543"/>
      <c r="AF2" s="543"/>
      <c r="AG2" s="543"/>
      <c r="AH2" s="543"/>
      <c r="AI2" s="543"/>
      <c r="AJ2" s="543"/>
    </row>
    <row r="3" spans="1:36" ht="17.399999999999999">
      <c r="A3" s="544" t="s">
        <v>192</v>
      </c>
      <c r="B3" s="544"/>
      <c r="C3" s="544"/>
      <c r="D3" s="544"/>
      <c r="E3" s="544"/>
      <c r="F3" s="544"/>
      <c r="G3" s="544"/>
      <c r="H3" s="544"/>
      <c r="I3" s="544"/>
      <c r="J3" s="544"/>
      <c r="K3" s="544"/>
      <c r="L3" s="544"/>
      <c r="M3" s="544"/>
      <c r="N3" s="544"/>
      <c r="O3" s="544"/>
      <c r="P3" s="544"/>
      <c r="Q3" s="544"/>
      <c r="R3" s="544"/>
      <c r="S3" s="544"/>
      <c r="T3" s="544"/>
      <c r="U3" s="544"/>
      <c r="V3" s="544"/>
      <c r="W3" s="544"/>
      <c r="X3" s="544"/>
      <c r="Y3" s="544"/>
      <c r="Z3" s="544"/>
      <c r="AA3" s="544"/>
      <c r="AB3" s="544"/>
      <c r="AC3" s="544"/>
      <c r="AD3" s="544"/>
      <c r="AE3" s="544"/>
      <c r="AF3" s="544"/>
      <c r="AG3" s="544"/>
      <c r="AH3" s="544"/>
      <c r="AI3" s="544"/>
      <c r="AJ3" s="544"/>
    </row>
    <row r="4" spans="1:36" ht="23.25" customHeight="1">
      <c r="A4" s="32" t="s">
        <v>3</v>
      </c>
      <c r="B4" s="31"/>
      <c r="C4" s="529" t="s">
        <v>71</v>
      </c>
      <c r="D4" s="529"/>
      <c r="E4" s="529"/>
      <c r="F4" s="529"/>
      <c r="G4" s="529"/>
      <c r="H4" s="529"/>
      <c r="I4" s="529"/>
      <c r="J4" s="529"/>
      <c r="K4" s="529"/>
      <c r="L4" s="529"/>
      <c r="M4" s="529"/>
      <c r="N4" s="529"/>
      <c r="O4" s="529"/>
      <c r="P4" s="529"/>
      <c r="Q4" s="529"/>
      <c r="R4" s="529"/>
      <c r="S4" s="529"/>
      <c r="T4" s="529"/>
      <c r="U4" s="529"/>
      <c r="V4" s="529"/>
      <c r="W4" s="529"/>
      <c r="X4" s="529"/>
      <c r="Y4" s="529"/>
      <c r="Z4" s="529"/>
      <c r="AA4" s="529"/>
      <c r="AB4" s="529"/>
      <c r="AC4" s="529"/>
      <c r="AD4" s="529"/>
      <c r="AE4" s="529"/>
      <c r="AF4" s="529"/>
      <c r="AG4" s="529"/>
      <c r="AH4" s="529"/>
      <c r="AI4" s="529"/>
      <c r="AJ4" s="529"/>
    </row>
    <row r="5" spans="1:36">
      <c r="A5" s="529" t="s">
        <v>69</v>
      </c>
      <c r="B5" s="529"/>
      <c r="C5" s="529" t="s">
        <v>86</v>
      </c>
      <c r="D5" s="529"/>
      <c r="E5" s="529"/>
      <c r="F5" s="529"/>
      <c r="G5" s="529"/>
      <c r="H5" s="529"/>
      <c r="I5" s="529"/>
      <c r="J5" s="529"/>
      <c r="K5" s="529"/>
      <c r="L5" s="529"/>
      <c r="M5" s="529"/>
      <c r="N5" s="529"/>
      <c r="O5" s="529"/>
      <c r="P5" s="529"/>
      <c r="Q5" s="529"/>
      <c r="R5" s="529"/>
      <c r="S5" s="529"/>
      <c r="T5" s="529"/>
      <c r="U5" s="529"/>
      <c r="V5" s="529"/>
      <c r="W5" s="529"/>
      <c r="X5" s="529"/>
      <c r="Y5" s="529"/>
      <c r="Z5" s="529"/>
      <c r="AA5" s="529"/>
      <c r="AB5" s="529"/>
      <c r="AC5" s="529"/>
      <c r="AD5" s="529"/>
      <c r="AE5" s="32"/>
      <c r="AF5" s="32"/>
      <c r="AG5" s="61"/>
      <c r="AH5" s="32"/>
      <c r="AI5" s="32"/>
      <c r="AJ5" s="32"/>
    </row>
    <row r="6" spans="1:36">
      <c r="A6" s="32" t="s">
        <v>68</v>
      </c>
      <c r="B6" s="31"/>
      <c r="C6" s="529" t="s">
        <v>196</v>
      </c>
      <c r="D6" s="529"/>
      <c r="E6" s="529"/>
      <c r="F6" s="529"/>
      <c r="G6" s="529"/>
      <c r="H6" s="529"/>
      <c r="I6" s="529"/>
      <c r="J6" s="529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61"/>
      <c r="AH6" s="32"/>
      <c r="AI6" s="32"/>
      <c r="AJ6" s="32"/>
    </row>
    <row r="7" spans="1:36">
      <c r="A7" s="33" t="s">
        <v>67</v>
      </c>
      <c r="B7" s="31"/>
      <c r="C7" s="33" t="s">
        <v>212</v>
      </c>
      <c r="D7" s="33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</row>
    <row r="8" spans="1:36">
      <c r="A8" s="33" t="s">
        <v>25</v>
      </c>
      <c r="B8" s="31"/>
      <c r="C8" s="33" t="s">
        <v>110</v>
      </c>
      <c r="D8" s="31"/>
      <c r="E8" s="31"/>
      <c r="F8" s="33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</row>
    <row r="9" spans="1:36">
      <c r="A9" s="34" t="s">
        <v>111</v>
      </c>
      <c r="B9" s="31"/>
      <c r="C9" s="35" t="s">
        <v>197</v>
      </c>
      <c r="D9" s="31"/>
      <c r="E9" s="31"/>
      <c r="F9" s="33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</row>
    <row r="10" spans="1:36" ht="15" thickBot="1">
      <c r="B10" s="1"/>
      <c r="C10" s="125"/>
      <c r="D10" s="126"/>
      <c r="E10" s="126"/>
      <c r="F10" s="126"/>
      <c r="G10" s="36"/>
      <c r="H10" s="36"/>
      <c r="I10" s="36"/>
      <c r="J10" s="36"/>
      <c r="K10" s="36"/>
      <c r="L10" s="37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</row>
    <row r="11" spans="1:36">
      <c r="A11" s="530" t="s">
        <v>112</v>
      </c>
      <c r="B11" s="531"/>
      <c r="C11" s="534" t="s">
        <v>113</v>
      </c>
      <c r="D11" s="534"/>
      <c r="E11" s="534"/>
      <c r="F11" s="534"/>
      <c r="G11" s="534"/>
      <c r="H11" s="534"/>
      <c r="I11" s="534"/>
      <c r="J11" s="534"/>
      <c r="K11" s="534"/>
      <c r="L11" s="534"/>
      <c r="M11" s="534"/>
      <c r="N11" s="534"/>
      <c r="O11" s="534"/>
      <c r="P11" s="534"/>
      <c r="Q11" s="534"/>
      <c r="R11" s="534"/>
      <c r="S11" s="534"/>
      <c r="T11" s="534"/>
      <c r="U11" s="534"/>
      <c r="V11" s="534"/>
      <c r="W11" s="534"/>
      <c r="X11" s="534"/>
      <c r="Y11" s="534"/>
      <c r="Z11" s="534"/>
      <c r="AA11" s="534"/>
      <c r="AB11" s="534"/>
      <c r="AC11" s="534"/>
      <c r="AD11" s="534"/>
      <c r="AE11" s="289"/>
      <c r="AF11" s="289"/>
      <c r="AG11" s="290"/>
      <c r="AH11" s="535" t="s">
        <v>114</v>
      </c>
      <c r="AI11" s="535"/>
      <c r="AJ11" s="536"/>
    </row>
    <row r="12" spans="1:36" ht="22.2" thickBot="1">
      <c r="A12" s="532"/>
      <c r="B12" s="533"/>
      <c r="C12" s="289">
        <v>1</v>
      </c>
      <c r="D12" s="289">
        <v>2</v>
      </c>
      <c r="E12" s="289">
        <v>3</v>
      </c>
      <c r="F12" s="289">
        <v>4</v>
      </c>
      <c r="G12" s="289">
        <v>5</v>
      </c>
      <c r="H12" s="289">
        <v>6</v>
      </c>
      <c r="I12" s="289">
        <v>7</v>
      </c>
      <c r="J12" s="289">
        <v>8</v>
      </c>
      <c r="K12" s="289">
        <v>9</v>
      </c>
      <c r="L12" s="289">
        <v>10</v>
      </c>
      <c r="M12" s="289">
        <v>11</v>
      </c>
      <c r="N12" s="289">
        <v>12</v>
      </c>
      <c r="O12" s="289">
        <v>13</v>
      </c>
      <c r="P12" s="289">
        <v>14</v>
      </c>
      <c r="Q12" s="289">
        <v>15</v>
      </c>
      <c r="R12" s="289">
        <v>16</v>
      </c>
      <c r="S12" s="289">
        <v>17</v>
      </c>
      <c r="T12" s="289">
        <v>18</v>
      </c>
      <c r="U12" s="289">
        <v>19</v>
      </c>
      <c r="V12" s="289">
        <v>20</v>
      </c>
      <c r="W12" s="289">
        <v>21</v>
      </c>
      <c r="X12" s="289">
        <v>22</v>
      </c>
      <c r="Y12" s="289">
        <v>23</v>
      </c>
      <c r="Z12" s="289">
        <v>24</v>
      </c>
      <c r="AA12" s="289">
        <v>25</v>
      </c>
      <c r="AB12" s="289">
        <v>26</v>
      </c>
      <c r="AC12" s="289">
        <v>27</v>
      </c>
      <c r="AD12" s="289">
        <v>28</v>
      </c>
      <c r="AE12" s="289">
        <v>29</v>
      </c>
      <c r="AF12" s="289">
        <v>30</v>
      </c>
      <c r="AG12" s="291">
        <v>31</v>
      </c>
      <c r="AH12" s="292" t="s">
        <v>115</v>
      </c>
      <c r="AI12" s="293" t="s">
        <v>138</v>
      </c>
      <c r="AJ12" s="294" t="s">
        <v>116</v>
      </c>
    </row>
    <row r="13" spans="1:36" ht="15" thickBot="1">
      <c r="A13" s="133" t="s">
        <v>38</v>
      </c>
      <c r="B13" s="134"/>
      <c r="C13" s="38">
        <v>0</v>
      </c>
      <c r="D13" s="38">
        <v>0</v>
      </c>
      <c r="E13" s="38">
        <v>0</v>
      </c>
      <c r="F13" s="38">
        <v>0</v>
      </c>
      <c r="G13" s="38">
        <v>1</v>
      </c>
      <c r="H13" s="333">
        <v>1</v>
      </c>
      <c r="I13" s="38">
        <v>1</v>
      </c>
      <c r="J13" s="38">
        <v>1</v>
      </c>
      <c r="K13" s="38">
        <v>1</v>
      </c>
      <c r="L13" s="38">
        <v>1</v>
      </c>
      <c r="M13" s="38">
        <v>1</v>
      </c>
      <c r="N13" s="38">
        <v>1</v>
      </c>
      <c r="O13" s="333">
        <v>1</v>
      </c>
      <c r="P13" s="392">
        <v>1</v>
      </c>
      <c r="Q13" s="38">
        <v>1</v>
      </c>
      <c r="R13" s="38">
        <v>1</v>
      </c>
      <c r="S13" s="38">
        <v>1</v>
      </c>
      <c r="T13" s="38">
        <v>1</v>
      </c>
      <c r="U13" s="38">
        <v>1</v>
      </c>
      <c r="V13" s="333">
        <v>1</v>
      </c>
      <c r="W13" s="392">
        <v>1</v>
      </c>
      <c r="X13" s="38">
        <v>1</v>
      </c>
      <c r="Y13" s="38">
        <v>1</v>
      </c>
      <c r="Z13" s="38">
        <v>1</v>
      </c>
      <c r="AA13" s="38">
        <v>1</v>
      </c>
      <c r="AB13" s="38">
        <v>1</v>
      </c>
      <c r="AC13" s="333">
        <v>1</v>
      </c>
      <c r="AD13" s="392">
        <v>1</v>
      </c>
      <c r="AE13" s="38">
        <v>1</v>
      </c>
      <c r="AF13" s="38">
        <v>1</v>
      </c>
      <c r="AG13" s="38">
        <v>1</v>
      </c>
      <c r="AH13" s="52">
        <v>0</v>
      </c>
      <c r="AI13" s="50">
        <f>SUM(C13:AG13)</f>
        <v>27</v>
      </c>
      <c r="AJ13" s="41">
        <f>AH13+AI13</f>
        <v>27</v>
      </c>
    </row>
    <row r="14" spans="1:36" ht="15" thickBot="1">
      <c r="A14" s="135" t="s">
        <v>129</v>
      </c>
      <c r="B14" s="136"/>
      <c r="C14" s="38">
        <v>0</v>
      </c>
      <c r="D14" s="38">
        <v>0</v>
      </c>
      <c r="E14" s="38">
        <v>0</v>
      </c>
      <c r="F14" s="38">
        <v>0</v>
      </c>
      <c r="G14" s="38">
        <v>1</v>
      </c>
      <c r="H14" s="333">
        <v>1</v>
      </c>
      <c r="I14" s="38">
        <v>1</v>
      </c>
      <c r="J14" s="38">
        <v>1</v>
      </c>
      <c r="K14" s="38">
        <v>1</v>
      </c>
      <c r="L14" s="38">
        <v>1</v>
      </c>
      <c r="M14" s="38">
        <v>1</v>
      </c>
      <c r="N14" s="38">
        <v>1</v>
      </c>
      <c r="O14" s="333">
        <v>1</v>
      </c>
      <c r="P14" s="38">
        <v>1</v>
      </c>
      <c r="Q14" s="38">
        <v>1</v>
      </c>
      <c r="R14" s="38">
        <v>1</v>
      </c>
      <c r="S14" s="38">
        <v>1</v>
      </c>
      <c r="T14" s="38">
        <v>1</v>
      </c>
      <c r="U14" s="38">
        <v>1</v>
      </c>
      <c r="V14" s="333">
        <v>1</v>
      </c>
      <c r="W14" s="38">
        <v>1</v>
      </c>
      <c r="X14" s="38">
        <v>1</v>
      </c>
      <c r="Y14" s="38">
        <v>1</v>
      </c>
      <c r="Z14" s="38">
        <v>1</v>
      </c>
      <c r="AA14" s="38">
        <v>1</v>
      </c>
      <c r="AB14" s="38">
        <v>1</v>
      </c>
      <c r="AC14" s="333">
        <v>1</v>
      </c>
      <c r="AD14" s="38">
        <v>1</v>
      </c>
      <c r="AE14" s="38">
        <v>1</v>
      </c>
      <c r="AF14" s="38">
        <v>1</v>
      </c>
      <c r="AG14" s="38">
        <v>1</v>
      </c>
      <c r="AH14" s="401">
        <v>0</v>
      </c>
      <c r="AI14" s="50">
        <f t="shared" ref="AI14:AI17" si="0">SUM(C14:AG14)</f>
        <v>27</v>
      </c>
      <c r="AJ14" s="41">
        <f>AH14+AI14</f>
        <v>27</v>
      </c>
    </row>
    <row r="15" spans="1:36" ht="15" thickBot="1">
      <c r="A15" s="539" t="s">
        <v>150</v>
      </c>
      <c r="B15" s="540"/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33">
        <v>0</v>
      </c>
      <c r="I15" s="38">
        <v>0</v>
      </c>
      <c r="J15" s="38">
        <v>0</v>
      </c>
      <c r="K15" s="38">
        <v>0</v>
      </c>
      <c r="L15" s="38">
        <v>0</v>
      </c>
      <c r="M15" s="38">
        <v>0</v>
      </c>
      <c r="N15" s="38">
        <v>1</v>
      </c>
      <c r="O15" s="333">
        <v>1</v>
      </c>
      <c r="P15" s="38">
        <v>1</v>
      </c>
      <c r="Q15" s="38">
        <v>1</v>
      </c>
      <c r="R15" s="38">
        <v>1</v>
      </c>
      <c r="S15" s="38">
        <v>1</v>
      </c>
      <c r="T15" s="38">
        <v>1</v>
      </c>
      <c r="U15" s="38">
        <v>1</v>
      </c>
      <c r="V15" s="333">
        <v>1</v>
      </c>
      <c r="W15" s="38">
        <v>1</v>
      </c>
      <c r="X15" s="38">
        <v>1</v>
      </c>
      <c r="Y15" s="38">
        <v>1</v>
      </c>
      <c r="Z15" s="38">
        <v>1</v>
      </c>
      <c r="AA15" s="38">
        <v>1</v>
      </c>
      <c r="AB15" s="38">
        <v>1</v>
      </c>
      <c r="AC15" s="333">
        <v>1</v>
      </c>
      <c r="AD15" s="38">
        <v>1</v>
      </c>
      <c r="AE15" s="38">
        <v>1</v>
      </c>
      <c r="AF15" s="38">
        <v>1</v>
      </c>
      <c r="AG15" s="38">
        <v>1</v>
      </c>
      <c r="AH15" s="401">
        <v>0</v>
      </c>
      <c r="AI15" s="50">
        <f t="shared" si="0"/>
        <v>20</v>
      </c>
      <c r="AJ15" s="41">
        <f t="shared" ref="AJ15:AJ17" si="1">AH15+AI15</f>
        <v>20</v>
      </c>
    </row>
    <row r="16" spans="1:36" ht="15" thickBot="1">
      <c r="A16" s="539" t="s">
        <v>151</v>
      </c>
      <c r="B16" s="540"/>
      <c r="C16" s="38">
        <v>0</v>
      </c>
      <c r="D16" s="38">
        <v>0</v>
      </c>
      <c r="E16" s="38">
        <v>0</v>
      </c>
      <c r="F16" s="38">
        <v>0</v>
      </c>
      <c r="G16" s="38">
        <v>1</v>
      </c>
      <c r="H16" s="333">
        <v>1</v>
      </c>
      <c r="I16" s="38">
        <v>1</v>
      </c>
      <c r="J16" s="38">
        <v>1</v>
      </c>
      <c r="K16" s="38">
        <v>1</v>
      </c>
      <c r="L16" s="38">
        <v>1</v>
      </c>
      <c r="M16" s="38">
        <v>1</v>
      </c>
      <c r="N16" s="38">
        <v>1</v>
      </c>
      <c r="O16" s="333">
        <v>1</v>
      </c>
      <c r="P16" s="392">
        <v>1</v>
      </c>
      <c r="Q16" s="38">
        <v>1</v>
      </c>
      <c r="R16" s="38">
        <v>1</v>
      </c>
      <c r="S16" s="38">
        <v>1</v>
      </c>
      <c r="T16" s="38">
        <v>1</v>
      </c>
      <c r="U16" s="38">
        <v>1</v>
      </c>
      <c r="V16" s="333">
        <v>1</v>
      </c>
      <c r="W16" s="392">
        <v>1</v>
      </c>
      <c r="X16" s="38">
        <v>1</v>
      </c>
      <c r="Y16" s="38">
        <v>1</v>
      </c>
      <c r="Z16" s="38">
        <v>1</v>
      </c>
      <c r="AA16" s="38">
        <v>1</v>
      </c>
      <c r="AB16" s="38">
        <v>1</v>
      </c>
      <c r="AC16" s="333">
        <v>1</v>
      </c>
      <c r="AD16" s="392">
        <v>1</v>
      </c>
      <c r="AE16" s="38">
        <v>1</v>
      </c>
      <c r="AF16" s="38">
        <v>1</v>
      </c>
      <c r="AG16" s="38">
        <v>1</v>
      </c>
      <c r="AH16" s="401">
        <v>0</v>
      </c>
      <c r="AI16" s="50">
        <f t="shared" si="0"/>
        <v>27</v>
      </c>
      <c r="AJ16" s="41">
        <f t="shared" si="1"/>
        <v>27</v>
      </c>
    </row>
    <row r="17" spans="1:36" ht="15" thickBot="1">
      <c r="A17" s="539" t="s">
        <v>152</v>
      </c>
      <c r="B17" s="540"/>
      <c r="C17" s="38">
        <v>0</v>
      </c>
      <c r="D17" s="38">
        <v>0</v>
      </c>
      <c r="E17" s="38">
        <v>0</v>
      </c>
      <c r="F17" s="38">
        <v>0</v>
      </c>
      <c r="G17" s="38">
        <v>1</v>
      </c>
      <c r="H17" s="333">
        <v>1</v>
      </c>
      <c r="I17" s="38">
        <v>1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33">
        <v>1</v>
      </c>
      <c r="P17" s="38">
        <v>1</v>
      </c>
      <c r="Q17" s="38">
        <v>1</v>
      </c>
      <c r="R17" s="38">
        <v>1</v>
      </c>
      <c r="S17" s="38">
        <v>1</v>
      </c>
      <c r="T17" s="38">
        <v>1</v>
      </c>
      <c r="U17" s="38">
        <v>1</v>
      </c>
      <c r="V17" s="333">
        <v>1</v>
      </c>
      <c r="W17" s="38">
        <v>1</v>
      </c>
      <c r="X17" s="38">
        <v>1</v>
      </c>
      <c r="Y17" s="38">
        <v>1</v>
      </c>
      <c r="Z17" s="38">
        <v>1</v>
      </c>
      <c r="AA17" s="38">
        <v>1</v>
      </c>
      <c r="AB17" s="38">
        <v>1</v>
      </c>
      <c r="AC17" s="333">
        <v>1</v>
      </c>
      <c r="AD17" s="38">
        <v>1</v>
      </c>
      <c r="AE17" s="38">
        <v>1</v>
      </c>
      <c r="AF17" s="38">
        <v>1</v>
      </c>
      <c r="AG17" s="38">
        <v>1</v>
      </c>
      <c r="AH17" s="401">
        <v>0</v>
      </c>
      <c r="AI17" s="50">
        <f t="shared" si="0"/>
        <v>27</v>
      </c>
      <c r="AJ17" s="41">
        <f t="shared" si="1"/>
        <v>27</v>
      </c>
    </row>
    <row r="18" spans="1:36" ht="15" thickBot="1">
      <c r="A18" s="541" t="s">
        <v>154</v>
      </c>
      <c r="B18" s="542"/>
      <c r="C18" s="38">
        <v>0</v>
      </c>
      <c r="D18" s="38">
        <v>0</v>
      </c>
      <c r="E18" s="38">
        <v>0</v>
      </c>
      <c r="F18" s="38">
        <v>0</v>
      </c>
      <c r="G18" s="38">
        <v>1</v>
      </c>
      <c r="H18" s="333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33">
        <v>1</v>
      </c>
      <c r="P18" s="38">
        <v>1</v>
      </c>
      <c r="Q18" s="38">
        <v>1</v>
      </c>
      <c r="R18" s="38">
        <v>1</v>
      </c>
      <c r="S18" s="38">
        <v>1</v>
      </c>
      <c r="T18" s="38">
        <v>1</v>
      </c>
      <c r="U18" s="38">
        <v>1</v>
      </c>
      <c r="V18" s="333">
        <v>1</v>
      </c>
      <c r="W18" s="38">
        <v>1</v>
      </c>
      <c r="X18" s="38">
        <v>1</v>
      </c>
      <c r="Y18" s="38">
        <v>1</v>
      </c>
      <c r="Z18" s="38">
        <v>1</v>
      </c>
      <c r="AA18" s="38">
        <v>1</v>
      </c>
      <c r="AB18" s="38">
        <v>1</v>
      </c>
      <c r="AC18" s="333">
        <v>1</v>
      </c>
      <c r="AD18" s="38">
        <v>1</v>
      </c>
      <c r="AE18" s="38">
        <v>1</v>
      </c>
      <c r="AF18" s="38">
        <v>1</v>
      </c>
      <c r="AG18" s="38">
        <v>1</v>
      </c>
      <c r="AH18" s="401">
        <v>0</v>
      </c>
      <c r="AI18" s="50">
        <f>SUM(C18:AG18)</f>
        <v>27</v>
      </c>
      <c r="AJ18" s="41">
        <f>AH18+AI18</f>
        <v>27</v>
      </c>
    </row>
    <row r="19" spans="1:36" ht="15" thickBot="1">
      <c r="A19" s="539" t="s">
        <v>156</v>
      </c>
      <c r="B19" s="540"/>
      <c r="C19" s="38">
        <v>0</v>
      </c>
      <c r="D19" s="38">
        <v>0</v>
      </c>
      <c r="E19" s="38">
        <v>0</v>
      </c>
      <c r="F19" s="38">
        <v>0</v>
      </c>
      <c r="G19" s="38">
        <v>1</v>
      </c>
      <c r="H19" s="333">
        <v>1</v>
      </c>
      <c r="I19" s="38">
        <v>1</v>
      </c>
      <c r="J19" s="38">
        <v>1</v>
      </c>
      <c r="K19" s="38">
        <v>1</v>
      </c>
      <c r="L19" s="38">
        <v>1</v>
      </c>
      <c r="M19" s="38">
        <v>1</v>
      </c>
      <c r="N19" s="38">
        <v>1</v>
      </c>
      <c r="O19" s="333">
        <v>1</v>
      </c>
      <c r="P19" s="38">
        <v>1</v>
      </c>
      <c r="Q19" s="38">
        <v>1</v>
      </c>
      <c r="R19" s="38">
        <v>1</v>
      </c>
      <c r="S19" s="38">
        <v>1</v>
      </c>
      <c r="T19" s="38">
        <v>1</v>
      </c>
      <c r="U19" s="38">
        <v>1</v>
      </c>
      <c r="V19" s="333">
        <v>1</v>
      </c>
      <c r="W19" s="38">
        <v>1</v>
      </c>
      <c r="X19" s="38">
        <v>1</v>
      </c>
      <c r="Y19" s="38">
        <v>1</v>
      </c>
      <c r="Z19" s="38">
        <v>1</v>
      </c>
      <c r="AA19" s="38">
        <v>1</v>
      </c>
      <c r="AB19" s="38">
        <v>1</v>
      </c>
      <c r="AC19" s="333">
        <v>1</v>
      </c>
      <c r="AD19" s="38">
        <v>1</v>
      </c>
      <c r="AE19" s="38">
        <v>1</v>
      </c>
      <c r="AF19" s="38">
        <v>1</v>
      </c>
      <c r="AG19" s="38">
        <v>1</v>
      </c>
      <c r="AH19" s="401">
        <v>0</v>
      </c>
      <c r="AI19" s="50">
        <f>SUM(C19:AG19)</f>
        <v>27</v>
      </c>
      <c r="AJ19" s="41">
        <f>AH19+AI19</f>
        <v>27</v>
      </c>
    </row>
    <row r="20" spans="1:36">
      <c r="A20" s="136" t="s">
        <v>130</v>
      </c>
      <c r="B20" s="136"/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33">
        <v>0</v>
      </c>
      <c r="I20" s="38">
        <v>0</v>
      </c>
      <c r="J20" s="38">
        <v>0</v>
      </c>
      <c r="K20" s="38">
        <v>0</v>
      </c>
      <c r="L20" s="38">
        <v>0</v>
      </c>
      <c r="M20" s="38">
        <v>0</v>
      </c>
      <c r="N20" s="38">
        <v>0</v>
      </c>
      <c r="O20" s="333">
        <v>0</v>
      </c>
      <c r="P20" s="38">
        <v>0</v>
      </c>
      <c r="Q20" s="38">
        <v>0</v>
      </c>
      <c r="R20" s="38">
        <v>0</v>
      </c>
      <c r="S20" s="38">
        <v>1</v>
      </c>
      <c r="T20" s="38">
        <v>1</v>
      </c>
      <c r="U20" s="38">
        <v>1</v>
      </c>
      <c r="V20" s="333">
        <v>1</v>
      </c>
      <c r="W20" s="38">
        <v>1</v>
      </c>
      <c r="X20" s="38">
        <v>1</v>
      </c>
      <c r="Y20" s="38">
        <v>1</v>
      </c>
      <c r="Z20" s="38">
        <v>1</v>
      </c>
      <c r="AA20" s="38">
        <v>1</v>
      </c>
      <c r="AB20" s="38">
        <v>1</v>
      </c>
      <c r="AC20" s="333">
        <v>1</v>
      </c>
      <c r="AD20" s="38">
        <v>1</v>
      </c>
      <c r="AE20" s="38">
        <v>1</v>
      </c>
      <c r="AF20" s="38">
        <v>1</v>
      </c>
      <c r="AG20" s="38">
        <v>1</v>
      </c>
      <c r="AH20" s="401">
        <v>0</v>
      </c>
      <c r="AI20" s="50">
        <f t="shared" ref="AI20" si="2">SUM(C20:AG20)</f>
        <v>15</v>
      </c>
      <c r="AJ20" s="41">
        <f>AH20+AI20</f>
        <v>15</v>
      </c>
    </row>
    <row r="21" spans="1:36">
      <c r="A21" s="43"/>
      <c r="B21" s="43"/>
      <c r="C21" s="537"/>
      <c r="D21" s="538"/>
      <c r="E21" s="538"/>
      <c r="F21" s="538"/>
      <c r="G21" s="538"/>
      <c r="H21" s="538"/>
      <c r="I21" s="538"/>
      <c r="J21" s="538"/>
      <c r="K21" s="538"/>
      <c r="L21" s="538"/>
      <c r="M21" s="538"/>
      <c r="N21" s="538"/>
      <c r="O21" s="538"/>
      <c r="P21" s="538"/>
      <c r="Q21" s="538"/>
      <c r="R21" s="538"/>
      <c r="S21" s="538"/>
      <c r="T21" s="538"/>
      <c r="U21" s="538"/>
      <c r="V21" s="538"/>
      <c r="W21" s="538"/>
      <c r="X21" s="538"/>
      <c r="Y21" s="538"/>
      <c r="Z21" s="538"/>
      <c r="AA21" s="538"/>
      <c r="AB21" s="538"/>
      <c r="AC21" s="538"/>
      <c r="AD21" s="538"/>
      <c r="AE21" s="538"/>
      <c r="AF21" s="538"/>
      <c r="AG21" s="62"/>
      <c r="AH21" s="44"/>
      <c r="AI21" s="44"/>
      <c r="AJ21" s="44"/>
    </row>
    <row r="22" spans="1:36" ht="15" thickBot="1">
      <c r="A22" s="42" t="s">
        <v>117</v>
      </c>
      <c r="B22" s="43"/>
      <c r="C22" s="45"/>
      <c r="D22" s="54"/>
      <c r="E22" s="54"/>
      <c r="F22" s="54"/>
      <c r="G22" s="54"/>
      <c r="H22" s="54"/>
      <c r="I22" s="45"/>
      <c r="J22" s="54"/>
      <c r="K22" s="54"/>
      <c r="L22" s="54"/>
      <c r="M22" s="54"/>
      <c r="N22" s="54"/>
      <c r="O22" s="54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39"/>
      <c r="AI22" s="53"/>
      <c r="AJ22" s="38"/>
    </row>
    <row r="23" spans="1:36">
      <c r="A23" s="530" t="s">
        <v>118</v>
      </c>
      <c r="B23" s="531"/>
      <c r="C23" s="534" t="s">
        <v>113</v>
      </c>
      <c r="D23" s="534"/>
      <c r="E23" s="534"/>
      <c r="F23" s="534"/>
      <c r="G23" s="534"/>
      <c r="H23" s="534"/>
      <c r="I23" s="534"/>
      <c r="J23" s="534"/>
      <c r="K23" s="534"/>
      <c r="L23" s="534"/>
      <c r="M23" s="534"/>
      <c r="N23" s="534"/>
      <c r="O23" s="534"/>
      <c r="P23" s="534"/>
      <c r="Q23" s="534"/>
      <c r="R23" s="534"/>
      <c r="S23" s="534"/>
      <c r="T23" s="534"/>
      <c r="U23" s="534"/>
      <c r="V23" s="534"/>
      <c r="W23" s="534"/>
      <c r="X23" s="534"/>
      <c r="Y23" s="534"/>
      <c r="Z23" s="534"/>
      <c r="AA23" s="534"/>
      <c r="AB23" s="534"/>
      <c r="AC23" s="534"/>
      <c r="AD23" s="534"/>
      <c r="AE23" s="289"/>
      <c r="AF23" s="289"/>
      <c r="AG23" s="295"/>
      <c r="AH23" s="549" t="s">
        <v>114</v>
      </c>
      <c r="AI23" s="549"/>
      <c r="AJ23" s="550"/>
    </row>
    <row r="24" spans="1:36" ht="21.6">
      <c r="A24" s="532"/>
      <c r="B24" s="533"/>
      <c r="C24" s="289">
        <v>1</v>
      </c>
      <c r="D24" s="289">
        <v>2</v>
      </c>
      <c r="E24" s="289">
        <v>3</v>
      </c>
      <c r="F24" s="289">
        <v>4</v>
      </c>
      <c r="G24" s="289">
        <v>5</v>
      </c>
      <c r="H24" s="289">
        <v>6</v>
      </c>
      <c r="I24" s="289">
        <v>7</v>
      </c>
      <c r="J24" s="289">
        <v>8</v>
      </c>
      <c r="K24" s="289">
        <v>9</v>
      </c>
      <c r="L24" s="289">
        <v>10</v>
      </c>
      <c r="M24" s="289">
        <v>11</v>
      </c>
      <c r="N24" s="289">
        <v>12</v>
      </c>
      <c r="O24" s="289">
        <v>13</v>
      </c>
      <c r="P24" s="289">
        <v>14</v>
      </c>
      <c r="Q24" s="289">
        <v>15</v>
      </c>
      <c r="R24" s="289">
        <v>16</v>
      </c>
      <c r="S24" s="289">
        <v>17</v>
      </c>
      <c r="T24" s="289">
        <v>18</v>
      </c>
      <c r="U24" s="289">
        <v>19</v>
      </c>
      <c r="V24" s="289">
        <v>20</v>
      </c>
      <c r="W24" s="289">
        <v>21</v>
      </c>
      <c r="X24" s="289">
        <v>22</v>
      </c>
      <c r="Y24" s="289">
        <v>23</v>
      </c>
      <c r="Z24" s="289">
        <v>24</v>
      </c>
      <c r="AA24" s="289">
        <v>25</v>
      </c>
      <c r="AB24" s="289">
        <v>26</v>
      </c>
      <c r="AC24" s="289">
        <v>27</v>
      </c>
      <c r="AD24" s="289">
        <v>28</v>
      </c>
      <c r="AE24" s="289">
        <v>29</v>
      </c>
      <c r="AF24" s="289">
        <v>30</v>
      </c>
      <c r="AG24" s="291">
        <v>31</v>
      </c>
      <c r="AH24" s="292" t="s">
        <v>115</v>
      </c>
      <c r="AI24" s="293" t="s">
        <v>138</v>
      </c>
      <c r="AJ24" s="294" t="s">
        <v>116</v>
      </c>
    </row>
    <row r="25" spans="1:36">
      <c r="A25" s="553" t="s">
        <v>131</v>
      </c>
      <c r="B25" s="540"/>
      <c r="C25" s="38">
        <v>2</v>
      </c>
      <c r="D25" s="38">
        <v>2</v>
      </c>
      <c r="E25" s="38">
        <v>2</v>
      </c>
      <c r="F25" s="38">
        <v>2</v>
      </c>
      <c r="G25" s="38">
        <v>2</v>
      </c>
      <c r="H25" s="333">
        <v>2</v>
      </c>
      <c r="I25" s="38">
        <v>2</v>
      </c>
      <c r="J25" s="38">
        <v>2</v>
      </c>
      <c r="K25" s="38">
        <v>2</v>
      </c>
      <c r="L25" s="38">
        <v>2</v>
      </c>
      <c r="M25" s="38">
        <v>2</v>
      </c>
      <c r="N25" s="38">
        <v>2</v>
      </c>
      <c r="O25" s="333">
        <v>2</v>
      </c>
      <c r="P25" s="38">
        <v>2</v>
      </c>
      <c r="Q25" s="38">
        <v>2</v>
      </c>
      <c r="R25" s="38">
        <v>2</v>
      </c>
      <c r="S25" s="38">
        <v>2</v>
      </c>
      <c r="T25" s="38">
        <v>2</v>
      </c>
      <c r="U25" s="38">
        <v>2</v>
      </c>
      <c r="V25" s="333">
        <v>2</v>
      </c>
      <c r="W25" s="38">
        <v>2</v>
      </c>
      <c r="X25" s="38">
        <v>2</v>
      </c>
      <c r="Y25" s="38">
        <v>2</v>
      </c>
      <c r="Z25" s="38">
        <v>2</v>
      </c>
      <c r="AA25" s="38">
        <v>2</v>
      </c>
      <c r="AB25" s="38">
        <v>2</v>
      </c>
      <c r="AC25" s="333">
        <v>2</v>
      </c>
      <c r="AD25" s="38">
        <v>2</v>
      </c>
      <c r="AE25" s="38">
        <v>2</v>
      </c>
      <c r="AF25" s="38">
        <v>2</v>
      </c>
      <c r="AG25" s="38">
        <v>2</v>
      </c>
      <c r="AH25" s="52">
        <v>0</v>
      </c>
      <c r="AI25" s="50">
        <f>SUM(C25:AG25)</f>
        <v>62</v>
      </c>
      <c r="AJ25" s="51">
        <f>AH25+AI25</f>
        <v>62</v>
      </c>
    </row>
    <row r="26" spans="1:36">
      <c r="A26" s="142" t="s">
        <v>153</v>
      </c>
      <c r="B26" s="428"/>
      <c r="C26" s="38">
        <v>0</v>
      </c>
      <c r="D26" s="38">
        <v>0</v>
      </c>
      <c r="E26" s="38">
        <v>0</v>
      </c>
      <c r="F26" s="38">
        <v>0</v>
      </c>
      <c r="G26" s="38">
        <v>1</v>
      </c>
      <c r="H26" s="333">
        <v>1</v>
      </c>
      <c r="I26" s="38">
        <v>1</v>
      </c>
      <c r="J26" s="38">
        <v>1</v>
      </c>
      <c r="K26" s="38">
        <v>2</v>
      </c>
      <c r="L26" s="38">
        <v>2</v>
      </c>
      <c r="M26" s="38">
        <v>2</v>
      </c>
      <c r="N26" s="38">
        <v>2</v>
      </c>
      <c r="O26" s="333">
        <v>2</v>
      </c>
      <c r="P26" s="38">
        <v>2</v>
      </c>
      <c r="Q26" s="38">
        <v>2</v>
      </c>
      <c r="R26" s="38">
        <v>2</v>
      </c>
      <c r="S26" s="38">
        <v>2</v>
      </c>
      <c r="T26" s="38">
        <v>2</v>
      </c>
      <c r="U26" s="38">
        <v>2</v>
      </c>
      <c r="V26" s="333">
        <v>2</v>
      </c>
      <c r="W26" s="38">
        <v>2</v>
      </c>
      <c r="X26" s="38">
        <v>2</v>
      </c>
      <c r="Y26" s="38">
        <v>2</v>
      </c>
      <c r="Z26" s="38">
        <v>2</v>
      </c>
      <c r="AA26" s="38">
        <v>2</v>
      </c>
      <c r="AB26" s="38">
        <v>2</v>
      </c>
      <c r="AC26" s="333">
        <v>2</v>
      </c>
      <c r="AD26" s="38">
        <v>2</v>
      </c>
      <c r="AE26" s="38">
        <v>2</v>
      </c>
      <c r="AF26" s="38">
        <v>2</v>
      </c>
      <c r="AG26" s="38">
        <v>2</v>
      </c>
      <c r="AH26" s="401">
        <v>0</v>
      </c>
      <c r="AI26" s="50">
        <f t="shared" ref="AI26:AI29" si="3">SUM(C26:AG26)</f>
        <v>50</v>
      </c>
      <c r="AJ26" s="51">
        <f t="shared" ref="AJ26:AJ29" si="4">AH26+AI26</f>
        <v>50</v>
      </c>
    </row>
    <row r="27" spans="1:36">
      <c r="A27" s="142" t="s">
        <v>143</v>
      </c>
      <c r="B27" s="142"/>
      <c r="C27" s="38">
        <v>2</v>
      </c>
      <c r="D27" s="38">
        <v>2</v>
      </c>
      <c r="E27" s="38">
        <v>2</v>
      </c>
      <c r="F27" s="38">
        <v>2</v>
      </c>
      <c r="G27" s="38">
        <v>2</v>
      </c>
      <c r="H27" s="333">
        <v>2</v>
      </c>
      <c r="I27" s="38">
        <v>2</v>
      </c>
      <c r="J27" s="38">
        <v>2</v>
      </c>
      <c r="K27" s="38">
        <v>2</v>
      </c>
      <c r="L27" s="38">
        <v>2</v>
      </c>
      <c r="M27" s="38">
        <v>2</v>
      </c>
      <c r="N27" s="38">
        <v>2</v>
      </c>
      <c r="O27" s="333">
        <v>2</v>
      </c>
      <c r="P27" s="38">
        <v>2</v>
      </c>
      <c r="Q27" s="38">
        <v>2</v>
      </c>
      <c r="R27" s="38">
        <v>2</v>
      </c>
      <c r="S27" s="38">
        <v>2</v>
      </c>
      <c r="T27" s="38">
        <v>2</v>
      </c>
      <c r="U27" s="38">
        <v>2</v>
      </c>
      <c r="V27" s="333">
        <v>2</v>
      </c>
      <c r="W27" s="38">
        <v>2</v>
      </c>
      <c r="X27" s="38">
        <v>2</v>
      </c>
      <c r="Y27" s="38">
        <v>2</v>
      </c>
      <c r="Z27" s="38">
        <v>2</v>
      </c>
      <c r="AA27" s="38">
        <v>2</v>
      </c>
      <c r="AB27" s="38">
        <v>2</v>
      </c>
      <c r="AC27" s="333">
        <v>2</v>
      </c>
      <c r="AD27" s="38">
        <v>2</v>
      </c>
      <c r="AE27" s="38">
        <v>2</v>
      </c>
      <c r="AF27" s="38">
        <v>2</v>
      </c>
      <c r="AG27" s="38">
        <v>2</v>
      </c>
      <c r="AH27" s="401">
        <v>0</v>
      </c>
      <c r="AI27" s="50">
        <f t="shared" si="3"/>
        <v>62</v>
      </c>
      <c r="AJ27" s="51">
        <f>AH27+AI27</f>
        <v>62</v>
      </c>
    </row>
    <row r="28" spans="1:36">
      <c r="A28" s="142" t="s">
        <v>144</v>
      </c>
      <c r="B28" s="142"/>
      <c r="C28" s="38">
        <v>0</v>
      </c>
      <c r="D28" s="38">
        <v>0</v>
      </c>
      <c r="E28" s="38">
        <v>0</v>
      </c>
      <c r="F28" s="38">
        <v>0</v>
      </c>
      <c r="G28" s="38">
        <v>1</v>
      </c>
      <c r="H28" s="333">
        <v>1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33">
        <v>1</v>
      </c>
      <c r="P28" s="38">
        <v>1</v>
      </c>
      <c r="Q28" s="38">
        <v>1</v>
      </c>
      <c r="R28" s="38">
        <v>1</v>
      </c>
      <c r="S28" s="38">
        <v>1</v>
      </c>
      <c r="T28" s="38">
        <v>1</v>
      </c>
      <c r="U28" s="38">
        <v>1</v>
      </c>
      <c r="V28" s="333">
        <v>1</v>
      </c>
      <c r="W28" s="38">
        <v>1</v>
      </c>
      <c r="X28" s="38">
        <v>1</v>
      </c>
      <c r="Y28" s="38">
        <v>1</v>
      </c>
      <c r="Z28" s="38">
        <v>1</v>
      </c>
      <c r="AA28" s="38">
        <v>1</v>
      </c>
      <c r="AB28" s="38">
        <v>1</v>
      </c>
      <c r="AC28" s="333">
        <v>1</v>
      </c>
      <c r="AD28" s="38">
        <v>1</v>
      </c>
      <c r="AE28" s="38">
        <v>1</v>
      </c>
      <c r="AF28" s="38">
        <v>1</v>
      </c>
      <c r="AG28" s="38">
        <v>1</v>
      </c>
      <c r="AH28" s="401">
        <v>0</v>
      </c>
      <c r="AI28" s="50">
        <f t="shared" si="3"/>
        <v>27</v>
      </c>
      <c r="AJ28" s="51">
        <f t="shared" si="4"/>
        <v>27</v>
      </c>
    </row>
    <row r="29" spans="1:36">
      <c r="A29" s="553" t="s">
        <v>145</v>
      </c>
      <c r="B29" s="540"/>
      <c r="C29" s="38">
        <v>0</v>
      </c>
      <c r="D29" s="38">
        <v>0</v>
      </c>
      <c r="E29" s="38">
        <v>0</v>
      </c>
      <c r="F29" s="38">
        <v>0</v>
      </c>
      <c r="G29" s="38">
        <v>1</v>
      </c>
      <c r="H29" s="333">
        <v>1</v>
      </c>
      <c r="I29" s="38">
        <v>1</v>
      </c>
      <c r="J29" s="38">
        <v>1</v>
      </c>
      <c r="K29" s="38">
        <v>1</v>
      </c>
      <c r="L29" s="38">
        <v>1</v>
      </c>
      <c r="M29" s="38">
        <v>1</v>
      </c>
      <c r="N29" s="38">
        <v>1</v>
      </c>
      <c r="O29" s="333">
        <v>1</v>
      </c>
      <c r="P29" s="38">
        <v>1</v>
      </c>
      <c r="Q29" s="38">
        <v>1</v>
      </c>
      <c r="R29" s="38">
        <v>1</v>
      </c>
      <c r="S29" s="38">
        <v>1</v>
      </c>
      <c r="T29" s="38">
        <v>1</v>
      </c>
      <c r="U29" s="38">
        <v>1</v>
      </c>
      <c r="V29" s="333">
        <v>1</v>
      </c>
      <c r="W29" s="38">
        <v>1</v>
      </c>
      <c r="X29" s="38">
        <v>1</v>
      </c>
      <c r="Y29" s="38">
        <v>1</v>
      </c>
      <c r="Z29" s="38">
        <v>1</v>
      </c>
      <c r="AA29" s="38">
        <v>1</v>
      </c>
      <c r="AB29" s="38">
        <v>1</v>
      </c>
      <c r="AC29" s="333">
        <v>1</v>
      </c>
      <c r="AD29" s="38">
        <v>1</v>
      </c>
      <c r="AE29" s="38">
        <v>1</v>
      </c>
      <c r="AF29" s="38">
        <v>1</v>
      </c>
      <c r="AG29" s="38">
        <v>1</v>
      </c>
      <c r="AH29" s="401">
        <v>0</v>
      </c>
      <c r="AI29" s="50">
        <f t="shared" si="3"/>
        <v>27</v>
      </c>
      <c r="AJ29" s="51">
        <f t="shared" si="4"/>
        <v>27</v>
      </c>
    </row>
    <row r="30" spans="1:36">
      <c r="A30" s="429" t="s">
        <v>163</v>
      </c>
      <c r="B30" s="430"/>
      <c r="C30" s="38">
        <v>0</v>
      </c>
      <c r="D30" s="38">
        <v>0</v>
      </c>
      <c r="E30" s="38">
        <v>0</v>
      </c>
      <c r="F30" s="38">
        <v>0</v>
      </c>
      <c r="G30" s="38">
        <v>1</v>
      </c>
      <c r="H30" s="333">
        <v>1</v>
      </c>
      <c r="I30" s="38">
        <v>1</v>
      </c>
      <c r="J30" s="38">
        <v>1</v>
      </c>
      <c r="K30" s="38">
        <v>1</v>
      </c>
      <c r="L30" s="38">
        <v>1</v>
      </c>
      <c r="M30" s="38">
        <v>1</v>
      </c>
      <c r="N30" s="38">
        <v>1</v>
      </c>
      <c r="O30" s="333">
        <v>1</v>
      </c>
      <c r="P30" s="38">
        <v>1</v>
      </c>
      <c r="Q30" s="38">
        <v>1</v>
      </c>
      <c r="R30" s="38">
        <v>1</v>
      </c>
      <c r="S30" s="38">
        <v>1</v>
      </c>
      <c r="T30" s="38">
        <v>1</v>
      </c>
      <c r="U30" s="38">
        <v>1</v>
      </c>
      <c r="V30" s="333">
        <v>1</v>
      </c>
      <c r="W30" s="38">
        <v>1</v>
      </c>
      <c r="X30" s="38">
        <v>1</v>
      </c>
      <c r="Y30" s="38">
        <v>1</v>
      </c>
      <c r="Z30" s="38">
        <v>1</v>
      </c>
      <c r="AA30" s="38">
        <v>1</v>
      </c>
      <c r="AB30" s="38">
        <v>1</v>
      </c>
      <c r="AC30" s="333">
        <v>1</v>
      </c>
      <c r="AD30" s="38">
        <v>1</v>
      </c>
      <c r="AE30" s="38">
        <v>1</v>
      </c>
      <c r="AF30" s="38">
        <v>1</v>
      </c>
      <c r="AG30" s="38">
        <v>1</v>
      </c>
      <c r="AH30" s="401">
        <v>0</v>
      </c>
      <c r="AI30" s="50">
        <f>SUM(C30:AH30)</f>
        <v>27</v>
      </c>
      <c r="AJ30" s="51">
        <f>AH30+AI30</f>
        <v>27</v>
      </c>
    </row>
    <row r="31" spans="1:36">
      <c r="A31" s="55" t="s">
        <v>119</v>
      </c>
      <c r="B31" s="45"/>
      <c r="C31" s="45"/>
      <c r="D31" s="54"/>
      <c r="E31" s="54"/>
      <c r="F31" s="54"/>
      <c r="G31" s="54"/>
      <c r="H31" s="415"/>
      <c r="I31" s="45"/>
      <c r="J31" s="45"/>
      <c r="K31" s="45"/>
      <c r="L31" s="45"/>
      <c r="M31" s="45"/>
      <c r="N31" s="45"/>
      <c r="O31" s="415"/>
      <c r="P31" s="45"/>
      <c r="Q31" s="45"/>
      <c r="R31" s="45"/>
      <c r="S31" s="45"/>
      <c r="T31" s="45"/>
      <c r="U31" s="45"/>
      <c r="V31" s="415"/>
      <c r="W31" s="45"/>
      <c r="X31" s="45"/>
      <c r="Y31" s="45"/>
      <c r="Z31" s="45"/>
      <c r="AA31" s="45"/>
      <c r="AB31" s="45"/>
      <c r="AC31" s="415"/>
      <c r="AD31" s="45"/>
      <c r="AE31" s="45"/>
      <c r="AF31" s="45"/>
      <c r="AG31" s="45"/>
      <c r="AH31" s="39"/>
      <c r="AI31" s="53"/>
      <c r="AJ31" s="38"/>
    </row>
    <row r="32" spans="1:36">
      <c r="A32" s="551" t="s">
        <v>120</v>
      </c>
      <c r="B32" s="552"/>
      <c r="C32" s="534" t="s">
        <v>113</v>
      </c>
      <c r="D32" s="534"/>
      <c r="E32" s="534"/>
      <c r="F32" s="534"/>
      <c r="G32" s="534"/>
      <c r="H32" s="534"/>
      <c r="I32" s="534"/>
      <c r="J32" s="534"/>
      <c r="K32" s="534"/>
      <c r="L32" s="534"/>
      <c r="M32" s="534"/>
      <c r="N32" s="534"/>
      <c r="O32" s="534"/>
      <c r="P32" s="534"/>
      <c r="Q32" s="534"/>
      <c r="R32" s="534"/>
      <c r="S32" s="534"/>
      <c r="T32" s="534"/>
      <c r="U32" s="534"/>
      <c r="V32" s="534"/>
      <c r="W32" s="534"/>
      <c r="X32" s="534"/>
      <c r="Y32" s="534"/>
      <c r="Z32" s="534"/>
      <c r="AA32" s="534"/>
      <c r="AB32" s="534"/>
      <c r="AC32" s="534"/>
      <c r="AD32" s="534"/>
      <c r="AE32" s="296"/>
      <c r="AF32" s="296"/>
      <c r="AG32" s="546" t="s">
        <v>113</v>
      </c>
      <c r="AH32" s="547"/>
      <c r="AI32" s="547"/>
      <c r="AJ32" s="548"/>
    </row>
    <row r="33" spans="1:36" ht="21.6">
      <c r="A33" s="551"/>
      <c r="B33" s="552"/>
      <c r="C33" s="427">
        <v>1</v>
      </c>
      <c r="D33" s="427">
        <v>2</v>
      </c>
      <c r="E33" s="427">
        <v>3</v>
      </c>
      <c r="F33" s="427">
        <v>4</v>
      </c>
      <c r="G33" s="427">
        <v>5</v>
      </c>
      <c r="H33" s="333">
        <v>6</v>
      </c>
      <c r="I33" s="427">
        <v>7</v>
      </c>
      <c r="J33" s="427">
        <v>8</v>
      </c>
      <c r="K33" s="427">
        <v>9</v>
      </c>
      <c r="L33" s="427">
        <v>10</v>
      </c>
      <c r="M33" s="427">
        <v>11</v>
      </c>
      <c r="N33" s="427">
        <v>12</v>
      </c>
      <c r="O33" s="427">
        <v>13</v>
      </c>
      <c r="P33" s="427">
        <v>14</v>
      </c>
      <c r="Q33" s="427">
        <v>15</v>
      </c>
      <c r="R33" s="427">
        <v>16</v>
      </c>
      <c r="S33" s="427">
        <v>17</v>
      </c>
      <c r="T33" s="427">
        <v>18</v>
      </c>
      <c r="U33" s="427">
        <v>19</v>
      </c>
      <c r="V33" s="427">
        <v>20</v>
      </c>
      <c r="W33" s="427">
        <v>21</v>
      </c>
      <c r="X33" s="427">
        <v>22</v>
      </c>
      <c r="Y33" s="427">
        <v>23</v>
      </c>
      <c r="Z33" s="427">
        <v>24</v>
      </c>
      <c r="AA33" s="427">
        <v>25</v>
      </c>
      <c r="AB33" s="427">
        <v>26</v>
      </c>
      <c r="AC33" s="427">
        <v>27</v>
      </c>
      <c r="AD33" s="427">
        <v>28</v>
      </c>
      <c r="AE33" s="427">
        <v>29</v>
      </c>
      <c r="AF33" s="427">
        <v>30</v>
      </c>
      <c r="AG33" s="291">
        <v>31</v>
      </c>
      <c r="AH33" s="297" t="s">
        <v>115</v>
      </c>
      <c r="AI33" s="293" t="s">
        <v>138</v>
      </c>
      <c r="AJ33" s="293" t="s">
        <v>116</v>
      </c>
    </row>
    <row r="34" spans="1:36" ht="16.5" customHeight="1">
      <c r="A34" s="555" t="s">
        <v>132</v>
      </c>
      <c r="B34" s="555"/>
      <c r="C34" s="391">
        <v>0</v>
      </c>
      <c r="D34" s="431">
        <v>0</v>
      </c>
      <c r="E34" s="431">
        <v>0</v>
      </c>
      <c r="F34" s="431">
        <v>0</v>
      </c>
      <c r="G34" s="431">
        <v>31</v>
      </c>
      <c r="H34" s="333">
        <v>32</v>
      </c>
      <c r="I34" s="431">
        <v>37</v>
      </c>
      <c r="J34" s="431">
        <v>36</v>
      </c>
      <c r="K34" s="431">
        <v>0</v>
      </c>
      <c r="L34" s="431">
        <v>37</v>
      </c>
      <c r="M34" s="431">
        <v>40</v>
      </c>
      <c r="N34" s="431">
        <v>44</v>
      </c>
      <c r="O34" s="334">
        <v>46</v>
      </c>
      <c r="P34" s="431">
        <v>44</v>
      </c>
      <c r="Q34" s="431">
        <v>44</v>
      </c>
      <c r="R34" s="431">
        <v>34</v>
      </c>
      <c r="S34" s="431">
        <v>44</v>
      </c>
      <c r="T34" s="431">
        <v>44</v>
      </c>
      <c r="U34" s="431">
        <v>44</v>
      </c>
      <c r="V34" s="334">
        <v>41</v>
      </c>
      <c r="W34" s="431">
        <v>42</v>
      </c>
      <c r="X34" s="431">
        <v>42</v>
      </c>
      <c r="Y34" s="431">
        <v>41</v>
      </c>
      <c r="Z34" s="431">
        <v>42</v>
      </c>
      <c r="AA34" s="431">
        <v>0</v>
      </c>
      <c r="AB34" s="431">
        <v>0</v>
      </c>
      <c r="AC34" s="431">
        <v>0</v>
      </c>
      <c r="AD34" s="431">
        <v>0</v>
      </c>
      <c r="AE34" s="431">
        <v>0</v>
      </c>
      <c r="AF34" s="431">
        <v>0</v>
      </c>
      <c r="AG34" s="431">
        <v>0</v>
      </c>
      <c r="AH34" s="56">
        <v>0</v>
      </c>
      <c r="AI34" s="50">
        <f>SUM(C34:AG34)</f>
        <v>765</v>
      </c>
      <c r="AJ34" s="51">
        <f>AH34+AI34</f>
        <v>765</v>
      </c>
    </row>
    <row r="35" spans="1:36" ht="16.5" customHeight="1">
      <c r="A35" s="555" t="s">
        <v>133</v>
      </c>
      <c r="B35" s="555"/>
      <c r="C35" s="391">
        <v>2</v>
      </c>
      <c r="D35" s="431">
        <v>2</v>
      </c>
      <c r="E35" s="431">
        <v>2</v>
      </c>
      <c r="F35" s="431">
        <v>2</v>
      </c>
      <c r="G35" s="431">
        <v>12</v>
      </c>
      <c r="H35" s="333">
        <v>12</v>
      </c>
      <c r="I35" s="431">
        <v>12</v>
      </c>
      <c r="J35" s="431">
        <v>11</v>
      </c>
      <c r="K35" s="431">
        <v>2</v>
      </c>
      <c r="L35" s="431">
        <v>14</v>
      </c>
      <c r="M35" s="431">
        <v>14</v>
      </c>
      <c r="N35" s="431">
        <v>14</v>
      </c>
      <c r="O35" s="334">
        <v>14</v>
      </c>
      <c r="P35" s="431">
        <v>14</v>
      </c>
      <c r="Q35" s="431">
        <v>14</v>
      </c>
      <c r="R35" s="431">
        <v>14</v>
      </c>
      <c r="S35" s="431">
        <v>14</v>
      </c>
      <c r="T35" s="431">
        <v>14</v>
      </c>
      <c r="U35" s="431">
        <v>14</v>
      </c>
      <c r="V35" s="334">
        <v>14</v>
      </c>
      <c r="W35" s="431">
        <v>14</v>
      </c>
      <c r="X35" s="431">
        <v>14</v>
      </c>
      <c r="Y35" s="431">
        <v>14</v>
      </c>
      <c r="Z35" s="431">
        <v>14</v>
      </c>
      <c r="AA35" s="431">
        <v>2</v>
      </c>
      <c r="AB35" s="431">
        <v>2</v>
      </c>
      <c r="AC35" s="431">
        <v>2</v>
      </c>
      <c r="AD35" s="431">
        <v>2</v>
      </c>
      <c r="AE35" s="431">
        <v>2</v>
      </c>
      <c r="AF35" s="431">
        <v>2</v>
      </c>
      <c r="AG35" s="431">
        <v>2</v>
      </c>
      <c r="AH35" s="56">
        <v>0</v>
      </c>
      <c r="AI35" s="50">
        <f>SUM(C35:AG35)</f>
        <v>281</v>
      </c>
      <c r="AJ35" s="51">
        <f>AH35+AI35</f>
        <v>281</v>
      </c>
    </row>
    <row r="36" spans="1:36" ht="15.75" customHeight="1">
      <c r="A36" s="545" t="s">
        <v>134</v>
      </c>
      <c r="B36" s="545"/>
      <c r="C36" s="391">
        <v>0</v>
      </c>
      <c r="D36" s="431">
        <v>0</v>
      </c>
      <c r="E36" s="431">
        <v>0</v>
      </c>
      <c r="F36" s="431">
        <v>0</v>
      </c>
      <c r="G36" s="431">
        <v>35</v>
      </c>
      <c r="H36" s="333">
        <v>35</v>
      </c>
      <c r="I36" s="431">
        <v>36</v>
      </c>
      <c r="J36" s="431">
        <v>36</v>
      </c>
      <c r="K36" s="431">
        <v>0</v>
      </c>
      <c r="L36" s="431">
        <v>39</v>
      </c>
      <c r="M36" s="431">
        <v>38</v>
      </c>
      <c r="N36" s="431">
        <v>40</v>
      </c>
      <c r="O36" s="334">
        <v>42</v>
      </c>
      <c r="P36" s="431">
        <v>41</v>
      </c>
      <c r="Q36" s="431">
        <v>41</v>
      </c>
      <c r="R36" s="431">
        <v>36</v>
      </c>
      <c r="S36" s="431">
        <v>41</v>
      </c>
      <c r="T36" s="431">
        <v>42</v>
      </c>
      <c r="U36" s="431">
        <v>42</v>
      </c>
      <c r="V36" s="334">
        <v>41</v>
      </c>
      <c r="W36" s="431">
        <v>42</v>
      </c>
      <c r="X36" s="431">
        <v>42</v>
      </c>
      <c r="Y36" s="431">
        <v>40</v>
      </c>
      <c r="Z36" s="431">
        <v>42</v>
      </c>
      <c r="AA36" s="431">
        <v>0</v>
      </c>
      <c r="AB36" s="431">
        <v>0</v>
      </c>
      <c r="AC36" s="431">
        <v>0</v>
      </c>
      <c r="AD36" s="431">
        <v>0</v>
      </c>
      <c r="AE36" s="431">
        <v>0</v>
      </c>
      <c r="AF36" s="431">
        <v>0</v>
      </c>
      <c r="AG36" s="39">
        <v>0</v>
      </c>
      <c r="AH36" s="56">
        <v>0</v>
      </c>
      <c r="AI36" s="50">
        <f>SUM(C36:AG36)</f>
        <v>751</v>
      </c>
      <c r="AJ36" s="51">
        <f>AH36+AI36</f>
        <v>751</v>
      </c>
    </row>
    <row r="37" spans="1:36">
      <c r="A37" s="45"/>
      <c r="B37" s="89" t="s">
        <v>12</v>
      </c>
      <c r="C37" s="537">
        <f>SUM(C13:H20,C25:H30,C34:H36)</f>
        <v>209</v>
      </c>
      <c r="D37" s="538"/>
      <c r="E37" s="538"/>
      <c r="F37" s="538"/>
      <c r="G37" s="538"/>
      <c r="H37" s="558"/>
      <c r="I37" s="537">
        <f>SUM(I13:O20,I25:O30,I34:O36)</f>
        <v>657</v>
      </c>
      <c r="J37" s="538"/>
      <c r="K37" s="538"/>
      <c r="L37" s="538"/>
      <c r="M37" s="538"/>
      <c r="N37" s="538"/>
      <c r="O37" s="558"/>
      <c r="P37" s="537">
        <f>SUM(P13:V20,P25:V30,P34:V36)</f>
        <v>793</v>
      </c>
      <c r="Q37" s="538"/>
      <c r="R37" s="538"/>
      <c r="S37" s="538"/>
      <c r="T37" s="538"/>
      <c r="U37" s="538"/>
      <c r="V37" s="558"/>
      <c r="W37" s="537">
        <f>SUM(W13:AC20,W25:AC30,W34:AC36)</f>
        <v>514</v>
      </c>
      <c r="X37" s="538"/>
      <c r="Y37" s="538"/>
      <c r="Z37" s="538"/>
      <c r="AA37" s="538"/>
      <c r="AB37" s="538"/>
      <c r="AC37" s="558"/>
      <c r="AD37" s="537">
        <f>SUM(AD13:AG20,AD25:AG30,AD34:AG36)</f>
        <v>76</v>
      </c>
      <c r="AE37" s="538"/>
      <c r="AF37" s="538"/>
      <c r="AG37" s="558"/>
      <c r="AH37" s="40">
        <f>SUM(AH34:AH36,AH25:AH30,AH13:AH20)</f>
        <v>0</v>
      </c>
      <c r="AI37" s="40">
        <f>SUM(AI34:AI36,AI25:AI30,AI13:AI20)</f>
        <v>2249</v>
      </c>
      <c r="AJ37" s="40">
        <f>SUM(AJ34:AJ36,AJ25:AJ30,AJ13:AJ20)</f>
        <v>2249</v>
      </c>
    </row>
    <row r="38" spans="1:36">
      <c r="A38" s="556"/>
      <c r="B38" s="557"/>
      <c r="C38" s="537">
        <f>SUM(C37:AG37)</f>
        <v>2249</v>
      </c>
      <c r="D38" s="538"/>
      <c r="E38" s="538"/>
      <c r="F38" s="538"/>
      <c r="G38" s="538"/>
      <c r="H38" s="538"/>
      <c r="I38" s="538"/>
      <c r="J38" s="538"/>
      <c r="K38" s="538"/>
      <c r="L38" s="538"/>
      <c r="M38" s="538"/>
      <c r="N38" s="538"/>
      <c r="O38" s="538"/>
      <c r="P38" s="538"/>
      <c r="Q38" s="538"/>
      <c r="R38" s="538"/>
      <c r="S38" s="538"/>
      <c r="T38" s="538"/>
      <c r="U38" s="538"/>
      <c r="V38" s="538"/>
      <c r="W38" s="538"/>
      <c r="X38" s="538"/>
      <c r="Y38" s="538"/>
      <c r="Z38" s="538"/>
      <c r="AA38" s="538"/>
      <c r="AB38" s="538"/>
      <c r="AC38" s="538"/>
      <c r="AD38" s="538"/>
      <c r="AE38" s="538"/>
      <c r="AF38" s="538"/>
      <c r="AG38" s="538"/>
      <c r="AH38" s="57"/>
      <c r="AI38" s="46"/>
      <c r="AJ38" s="46"/>
    </row>
    <row r="39" spans="1:36">
      <c r="A39" s="47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54"/>
      <c r="AB39" s="554"/>
      <c r="AC39" s="554"/>
      <c r="AD39" s="554"/>
      <c r="AE39" s="554"/>
      <c r="AF39" s="554"/>
      <c r="AG39" s="60"/>
    </row>
    <row r="40" spans="1:36">
      <c r="A40" s="47"/>
      <c r="L40" s="1"/>
    </row>
    <row r="41" spans="1:36">
      <c r="A41" s="47"/>
      <c r="L41" s="1"/>
    </row>
    <row r="42" spans="1:36">
      <c r="A42" s="47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  <c r="AF42" s="132"/>
      <c r="AG42" s="132"/>
    </row>
    <row r="43" spans="1:36">
      <c r="A43" s="47"/>
      <c r="D43" t="s">
        <v>121</v>
      </c>
      <c r="L43" s="1"/>
    </row>
    <row r="44" spans="1:36">
      <c r="A44" s="47"/>
      <c r="B44" s="47"/>
      <c r="C44" s="47"/>
      <c r="D44" s="47"/>
      <c r="E44" s="47"/>
      <c r="F44" s="47"/>
      <c r="G44" s="47"/>
      <c r="AH44" s="1"/>
    </row>
    <row r="45" spans="1:36">
      <c r="A45" s="48" t="s">
        <v>122</v>
      </c>
      <c r="B45" s="48"/>
      <c r="E45" s="48"/>
      <c r="G45" s="48"/>
      <c r="H45" s="48"/>
      <c r="I45" s="48"/>
      <c r="J45" s="48"/>
      <c r="K45" s="48" t="s">
        <v>123</v>
      </c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 t="s">
        <v>123</v>
      </c>
      <c r="AA45" s="48"/>
      <c r="AB45" s="49"/>
      <c r="AD45" s="48"/>
      <c r="AE45" s="48"/>
      <c r="AF45" s="48"/>
      <c r="AG45" s="48"/>
      <c r="AH45" s="48"/>
      <c r="AI45" s="48"/>
      <c r="AJ45" s="49"/>
    </row>
    <row r="46" spans="1:36">
      <c r="A46" s="48" t="s">
        <v>125</v>
      </c>
      <c r="B46" s="48"/>
      <c r="E46" s="48"/>
      <c r="G46" s="48"/>
      <c r="H46" s="48"/>
      <c r="I46" s="48"/>
      <c r="J46" s="48"/>
      <c r="K46" s="48" t="s">
        <v>124</v>
      </c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 t="s">
        <v>126</v>
      </c>
      <c r="AA46" s="48"/>
      <c r="AB46" s="49"/>
      <c r="AD46" s="48"/>
      <c r="AE46" s="48"/>
      <c r="AF46" s="48"/>
      <c r="AG46" s="48"/>
      <c r="AH46" s="48"/>
      <c r="AI46" s="48"/>
      <c r="AJ46" s="49"/>
    </row>
    <row r="47" spans="1:36">
      <c r="A47" s="48" t="s">
        <v>127</v>
      </c>
      <c r="B47" s="48"/>
      <c r="F47" s="48"/>
      <c r="G47" s="48"/>
      <c r="H47" s="48"/>
      <c r="I47" s="48"/>
      <c r="J47" s="48"/>
      <c r="K47" s="48" t="s">
        <v>128</v>
      </c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 t="s">
        <v>128</v>
      </c>
      <c r="AA47" s="48"/>
      <c r="AB47" s="49"/>
      <c r="AD47" s="48"/>
      <c r="AE47" s="48"/>
      <c r="AF47" s="48"/>
      <c r="AG47" s="48"/>
      <c r="AH47" s="48"/>
      <c r="AI47" s="48"/>
      <c r="AJ47" s="49"/>
    </row>
  </sheetData>
  <mergeCells count="35">
    <mergeCell ref="C39:AF39"/>
    <mergeCell ref="A34:B34"/>
    <mergeCell ref="A38:B38"/>
    <mergeCell ref="A35:B35"/>
    <mergeCell ref="C38:AG38"/>
    <mergeCell ref="C37:H37"/>
    <mergeCell ref="I37:O37"/>
    <mergeCell ref="P37:V37"/>
    <mergeCell ref="W37:AC37"/>
    <mergeCell ref="AD37:AG37"/>
    <mergeCell ref="A23:B24"/>
    <mergeCell ref="C23:AD23"/>
    <mergeCell ref="A36:B36"/>
    <mergeCell ref="AG32:AJ32"/>
    <mergeCell ref="AH23:AJ23"/>
    <mergeCell ref="A32:B33"/>
    <mergeCell ref="C32:AD32"/>
    <mergeCell ref="A25:B25"/>
    <mergeCell ref="A29:B29"/>
    <mergeCell ref="A1:AJ1"/>
    <mergeCell ref="A2:AJ2"/>
    <mergeCell ref="A3:AJ3"/>
    <mergeCell ref="C4:AJ4"/>
    <mergeCell ref="A5:B5"/>
    <mergeCell ref="C5:AD5"/>
    <mergeCell ref="C6:J6"/>
    <mergeCell ref="A11:B12"/>
    <mergeCell ref="C11:AD11"/>
    <mergeCell ref="AH11:AJ11"/>
    <mergeCell ref="C21:AF21"/>
    <mergeCell ref="A15:B15"/>
    <mergeCell ref="A16:B16"/>
    <mergeCell ref="A17:B17"/>
    <mergeCell ref="A18:B18"/>
    <mergeCell ref="A19:B19"/>
  </mergeCells>
  <pageMargins left="0.23622047244094491" right="0.23622047244094491" top="0.74803149606299213" bottom="0.74803149606299213" header="0.31496062992125984" footer="0.31496062992125984"/>
  <pageSetup paperSize="9" scale="6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MANIFIESTO DE GASTO ENERO-2022</vt:lpstr>
      <vt:lpstr>F5 ENERO-2022</vt:lpstr>
      <vt:lpstr>F6 ENERO-2022</vt:lpstr>
      <vt:lpstr>formato 12</vt:lpstr>
      <vt:lpstr>'F5 ENERO-2022'!Área_de_impresión</vt:lpstr>
      <vt:lpstr>'F6 ENERO-2022'!Área_de_impresión</vt:lpstr>
      <vt:lpstr>'MANIFIESTO DE GASTO ENERO-2022'!Área_de_impresión</vt:lpstr>
      <vt:lpstr>'MANIFIESTO DE GASTO ENERO-2022'!Títulos_a_imprimir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</dc:creator>
  <cp:lastModifiedBy>PERU2020</cp:lastModifiedBy>
  <cp:lastPrinted>2022-02-03T16:57:09Z</cp:lastPrinted>
  <dcterms:created xsi:type="dcterms:W3CDTF">2018-04-25T14:06:26Z</dcterms:created>
  <dcterms:modified xsi:type="dcterms:W3CDTF">2022-02-03T23:10:44Z</dcterms:modified>
</cp:coreProperties>
</file>