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E:\GitHub\CONTRALORIA\Documentos TIC\"/>
    </mc:Choice>
  </mc:AlternateContent>
  <xr:revisionPtr revIDLastSave="0" documentId="13_ncr:1_{AFC3E4D5-3390-442F-BC98-1C36F6D3D707}" xr6:coauthVersionLast="47" xr6:coauthVersionMax="47" xr10:uidLastSave="{00000000-0000-0000-0000-000000000000}"/>
  <bookViews>
    <workbookView xWindow="-120" yWindow="-120" windowWidth="38640" windowHeight="15840" firstSheet="1" activeTab="1" xr2:uid="{00000000-000D-0000-FFFF-FFFF00000000}"/>
  </bookViews>
  <sheets>
    <sheet name="POA 2022 V4 (2)" sheetId="2" r:id="rId1"/>
    <sheet name="POA 2023 V1" sheetId="7" r:id="rId2"/>
    <sheet name="Hoja1" sheetId="8" r:id="rId3"/>
  </sheets>
  <externalReferences>
    <externalReference r:id="rId4"/>
    <externalReference r:id="rId5"/>
    <externalReference r:id="rId6"/>
    <externalReference r:id="rId7"/>
    <externalReference r:id="rId8"/>
  </externalReferences>
  <definedNames>
    <definedName name="_1_0EL" localSheetId="0">'[1]#¡REF'!#REF!</definedName>
    <definedName name="_1_0EL" localSheetId="1">'[1]#¡REF'!#REF!</definedName>
    <definedName name="_1_0EL">'[1]#¡REF'!#REF!</definedName>
    <definedName name="_10_0HIDRAND" localSheetId="0">'[1]#¡REF'!#REF!</definedName>
    <definedName name="_10_0HIDRAND" localSheetId="1">'[1]#¡REF'!#REF!</definedName>
    <definedName name="_10_0HIDRAND">'[1]#¡REF'!#REF!</definedName>
    <definedName name="_11_0S" localSheetId="0">'[1]#¡REF'!#REF!</definedName>
    <definedName name="_11_0S" localSheetId="1">'[1]#¡REF'!#REF!</definedName>
    <definedName name="_11_0S">'[1]#¡REF'!#REF!</definedName>
    <definedName name="_2_0ELCEN" localSheetId="0">'[1]#¡REF'!#REF!</definedName>
    <definedName name="_2_0ELCEN" localSheetId="1">'[1]#¡REF'!#REF!</definedName>
    <definedName name="_2_0ELCEN">'[1]#¡REF'!#REF!</definedName>
    <definedName name="_3_0ELECSURE" localSheetId="0">'[1]#¡REF'!#REF!</definedName>
    <definedName name="_3_0ELECSURE" localSheetId="1">'[1]#¡REF'!#REF!</definedName>
    <definedName name="_3_0ELECSURE">'[1]#¡REF'!#REF!</definedName>
    <definedName name="_4_0ELECSURME" localSheetId="0">'[1]#¡REF'!#REF!</definedName>
    <definedName name="_4_0ELECSURME" localSheetId="1">'[1]#¡REF'!#REF!</definedName>
    <definedName name="_4_0ELECSURME">'[1]#¡REF'!#REF!</definedName>
    <definedName name="_5_0ELECT" localSheetId="0">'[1]#¡REF'!#REF!</definedName>
    <definedName name="_5_0ELECT" localSheetId="1">'[1]#¡REF'!#REF!</definedName>
    <definedName name="_5_0ELECT">'[1]#¡REF'!#REF!</definedName>
    <definedName name="_6_0ELECTROL" localSheetId="0">'[1]#¡REF'!#REF!</definedName>
    <definedName name="_6_0ELECTROL" localSheetId="1">'[1]#¡REF'!#REF!</definedName>
    <definedName name="_6_0ELECTROL">'[1]#¡REF'!#REF!</definedName>
    <definedName name="_7_0ELEORIE" localSheetId="0">'[1]#¡REF'!#REF!</definedName>
    <definedName name="_7_0ELEORIE" localSheetId="1">'[1]#¡REF'!#REF!</definedName>
    <definedName name="_7_0ELEORIE">'[1]#¡REF'!#REF!</definedName>
    <definedName name="_8_0ELNO" localSheetId="0">'[1]#¡REF'!#REF!</definedName>
    <definedName name="_8_0ELNO" localSheetId="1">'[1]#¡REF'!#REF!</definedName>
    <definedName name="_8_0ELNO">'[1]#¡REF'!#REF!</definedName>
    <definedName name="_9_0ELSURE" localSheetId="0">'[1]#¡REF'!#REF!</definedName>
    <definedName name="_9_0ELSURE" localSheetId="1">'[1]#¡REF'!#REF!</definedName>
    <definedName name="_9_0ELSURE">'[1]#¡REF'!#REF!</definedName>
    <definedName name="A" localSheetId="0">'[1]#¡REF'!#REF!</definedName>
    <definedName name="A" localSheetId="1">'[1]#¡REF'!#REF!</definedName>
    <definedName name="A">'[1]#¡REF'!#REF!</definedName>
    <definedName name="AAA" localSheetId="0">'[1]#¡REF'!#REF!</definedName>
    <definedName name="AAA" localSheetId="1">'[1]#¡REF'!#REF!</definedName>
    <definedName name="AAA">'[1]#¡REF'!#REF!</definedName>
    <definedName name="ABC" localSheetId="0">'[2]#¡REF'!#REF!</definedName>
    <definedName name="ABC" localSheetId="1">'[2]#¡REF'!#REF!</definedName>
    <definedName name="ABC">'[2]#¡REF'!#REF!</definedName>
    <definedName name="ADV" localSheetId="0">'[3]#¡REF'!#REF!</definedName>
    <definedName name="ADV" localSheetId="1">'[3]#¡REF'!#REF!</definedName>
    <definedName name="ADV">'[3]#¡REF'!#REF!</definedName>
    <definedName name="_xlnm.Extract" localSheetId="0">#REF!</definedName>
    <definedName name="_xlnm.Extract" localSheetId="1">#REF!</definedName>
    <definedName name="_xlnm.Extract">#REF!</definedName>
    <definedName name="_xlnm.Print_Area" localSheetId="0">'POA 2022 V4 (2)'!$A$1:$AI$119</definedName>
    <definedName name="_xlnm.Print_Area" localSheetId="1">'POA 2023 V1'!$A$1:$AJ$158</definedName>
    <definedName name="Base_Armados" localSheetId="0">[4]ARMADOS!#REF!</definedName>
    <definedName name="Base_Armados" localSheetId="1">[4]ARMADOS!#REF!</definedName>
    <definedName name="Base_Armados">[4]ARMADOS!#REF!</definedName>
    <definedName name="_xlnm.Database" localSheetId="0">#REF!</definedName>
    <definedName name="_xlnm.Database" localSheetId="1">#REF!</definedName>
    <definedName name="_xlnm.Database">#REF!</definedName>
    <definedName name="BasedeDatosA" localSheetId="0">#REF!</definedName>
    <definedName name="BasedeDatosA" localSheetId="1">#REF!</definedName>
    <definedName name="BasedeDatosA">#REF!</definedName>
    <definedName name="ciudadfecha" localSheetId="0">#REF!</definedName>
    <definedName name="ciudadfecha" localSheetId="1">#REF!</definedName>
    <definedName name="ciudadfecha">#REF!</definedName>
    <definedName name="_xlnm.Criteria" localSheetId="0">#REF!</definedName>
    <definedName name="_xlnm.Criteria" localSheetId="1">#REF!</definedName>
    <definedName name="_xlnm.Criteria">#REF!</definedName>
    <definedName name="DATOS">'[5]DATOS DE ARMADO '!$A$5:$X$19</definedName>
    <definedName name="DDD" localSheetId="0">#REF!</definedName>
    <definedName name="DDD" localSheetId="1">#REF!</definedName>
    <definedName name="DDD">#REF!</definedName>
    <definedName name="departamento" localSheetId="0">#REF!</definedName>
    <definedName name="departamento" localSheetId="1">#REF!</definedName>
    <definedName name="departamento">#REF!</definedName>
    <definedName name="DESCRIPCION" localSheetId="0">#REF!</definedName>
    <definedName name="DESCRIPCION" localSheetId="1">#REF!</definedName>
    <definedName name="DESCRIPCION">#REF!</definedName>
    <definedName name="distrito" localSheetId="0">#REF!</definedName>
    <definedName name="distrito" localSheetId="1">#REF!</definedName>
    <definedName name="distrito">#REF!</definedName>
    <definedName name="HHHH" localSheetId="0">'[1]#¡REF'!#REF!</definedName>
    <definedName name="HHHH" localSheetId="1">'[1]#¡REF'!#REF!</definedName>
    <definedName name="HHHH">'[1]#¡REF'!#REF!</definedName>
    <definedName name="INDICE" localSheetId="0">#REF!</definedName>
    <definedName name="INDICE" localSheetId="1">#REF!</definedName>
    <definedName name="INDICE">#REF!</definedName>
    <definedName name="IREM" localSheetId="0">'[3]#¡REF'!#REF!</definedName>
    <definedName name="IREM" localSheetId="1">'[3]#¡REF'!#REF!</definedName>
    <definedName name="IREM">'[3]#¡REF'!#REF!</definedName>
    <definedName name="MNP" localSheetId="0">'[3]#¡REF'!#REF!</definedName>
    <definedName name="MNP" localSheetId="1">'[3]#¡REF'!#REF!</definedName>
    <definedName name="MNP">'[3]#¡REF'!#REF!</definedName>
    <definedName name="nombreproyecto" localSheetId="0">#REF!</definedName>
    <definedName name="nombreproyecto" localSheetId="1">#REF!</definedName>
    <definedName name="nombreproyecto">#REF!</definedName>
    <definedName name="PARTIDA" localSheetId="0">#REF!</definedName>
    <definedName name="PARTIDA" localSheetId="1">#REF!</definedName>
    <definedName name="PARTIDA">#REF!</definedName>
    <definedName name="provincia" localSheetId="0">#REF!</definedName>
    <definedName name="provincia" localSheetId="1">#REF!</definedName>
    <definedName name="provincia">#REF!</definedName>
    <definedName name="residenteobra" localSheetId="0">#REF!</definedName>
    <definedName name="residenteobra" localSheetId="1">#REF!</definedName>
    <definedName name="residenteobra">#REF!</definedName>
    <definedName name="RESUMEN" localSheetId="0">'[1]#¡REF'!#REF!</definedName>
    <definedName name="RESUMEN" localSheetId="1">'[1]#¡REF'!#REF!</definedName>
    <definedName name="RESUMEN">'[1]#¡REF'!#REF!</definedName>
    <definedName name="REVISAR" localSheetId="0">#REF!</definedName>
    <definedName name="REVISAR" localSheetId="1">#REF!</definedName>
    <definedName name="REVISAR">#REF!</definedName>
    <definedName name="REVISAR1" localSheetId="0">#REF!</definedName>
    <definedName name="REVISAR1" localSheetId="1">#REF!</definedName>
    <definedName name="REVISAR1">#REF!</definedName>
    <definedName name="SSS" localSheetId="0">'[1]#¡REF'!#REF!</definedName>
    <definedName name="SSS" localSheetId="1">'[1]#¡REF'!#REF!</definedName>
    <definedName name="SSS">'[1]#¡REF'!#REF!</definedName>
    <definedName name="supervisor" localSheetId="0">#REF!</definedName>
    <definedName name="supervisor" localSheetId="1">#REF!</definedName>
    <definedName name="supervisor">#REF!</definedName>
    <definedName name="ubicacion" localSheetId="0">#REF!</definedName>
    <definedName name="ubicacion" localSheetId="1">#REF!</definedName>
    <definedName name="ubicacion">#REF!</definedName>
    <definedName name="UND." localSheetId="0">#REF!</definedName>
    <definedName name="UND." localSheetId="1">#REF!</definedName>
    <definedName name="UND.">#REF!</definedName>
    <definedName name="unidadejecutora" localSheetId="0">#REF!</definedName>
    <definedName name="unidadejecutora" localSheetId="1">#REF!</definedName>
    <definedName name="unidadejecutora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6" i="8" l="1"/>
  <c r="Q13" i="8"/>
  <c r="P13" i="8"/>
  <c r="P64" i="7" l="1"/>
  <c r="P65" i="7"/>
  <c r="P66" i="7"/>
  <c r="P63" i="7"/>
  <c r="I115" i="7" l="1"/>
  <c r="AI115" i="7" s="1"/>
  <c r="I117" i="7"/>
  <c r="AI117" i="7" s="1"/>
  <c r="R118" i="7"/>
  <c r="L118" i="7"/>
  <c r="P113" i="7"/>
  <c r="P118" i="7" s="1"/>
  <c r="T113" i="7"/>
  <c r="N116" i="7" l="1"/>
  <c r="AH114" i="7"/>
  <c r="X114" i="7"/>
  <c r="I114" i="7" s="1"/>
  <c r="AH113" i="7"/>
  <c r="X113" i="7"/>
  <c r="I113" i="7" l="1"/>
  <c r="AI113" i="7"/>
  <c r="N118" i="7"/>
  <c r="I116" i="7"/>
  <c r="AI116" i="7" s="1"/>
  <c r="AI114" i="7"/>
  <c r="I118" i="7" l="1"/>
  <c r="I145" i="7"/>
  <c r="I90" i="7"/>
  <c r="AI89" i="7"/>
  <c r="AI90" i="7"/>
  <c r="T13" i="7"/>
  <c r="AF92" i="7"/>
  <c r="AD92" i="7"/>
  <c r="AB92" i="7"/>
  <c r="Z92" i="7"/>
  <c r="AI92" i="7"/>
  <c r="AF90" i="7"/>
  <c r="AD90" i="7"/>
  <c r="AB90" i="7"/>
  <c r="Z90" i="7"/>
  <c r="AI91" i="7"/>
  <c r="AF91" i="7"/>
  <c r="AD91" i="7"/>
  <c r="AB91" i="7"/>
  <c r="Z91" i="7"/>
  <c r="AJ91" i="7" l="1"/>
  <c r="AJ90" i="7"/>
  <c r="AJ92" i="7"/>
  <c r="AI79" i="7"/>
  <c r="AI78" i="7"/>
  <c r="AI77" i="7"/>
  <c r="AI71" i="7"/>
  <c r="AI76" i="7"/>
  <c r="AJ62" i="7"/>
  <c r="AJ63" i="7"/>
  <c r="AJ64" i="7"/>
  <c r="AJ65" i="7"/>
  <c r="AJ66" i="7"/>
  <c r="AI69" i="7"/>
  <c r="AI68" i="7"/>
  <c r="AI67" i="7"/>
  <c r="AI62" i="7"/>
  <c r="AI61" i="7"/>
  <c r="AI60" i="7"/>
  <c r="AI63" i="7"/>
  <c r="AI64" i="7"/>
  <c r="AI65" i="7"/>
  <c r="AI66" i="7"/>
  <c r="AI59" i="7"/>
  <c r="AF89" i="7" l="1"/>
  <c r="AF112" i="7" s="1"/>
  <c r="AD89" i="7"/>
  <c r="AB89" i="7"/>
  <c r="X80" i="7"/>
  <c r="AJ80" i="7" s="1"/>
  <c r="P86" i="7"/>
  <c r="P85" i="7"/>
  <c r="P83" i="7"/>
  <c r="Z89" i="7" l="1"/>
  <c r="X89" i="7"/>
  <c r="AJ89" i="7" s="1"/>
  <c r="Z75" i="7"/>
  <c r="AI38" i="7"/>
  <c r="AI37" i="7"/>
  <c r="AI36" i="7"/>
  <c r="AI35" i="7"/>
  <c r="AI34" i="7"/>
  <c r="AI39" i="7"/>
  <c r="AI40" i="7"/>
  <c r="AI41" i="7"/>
  <c r="AI42" i="7"/>
  <c r="AI44" i="7"/>
  <c r="AI33" i="7"/>
  <c r="AI32" i="7"/>
  <c r="P60" i="7"/>
  <c r="AJ60" i="7" s="1"/>
  <c r="P61" i="7"/>
  <c r="AJ61" i="7" s="1"/>
  <c r="P67" i="7"/>
  <c r="AJ67" i="7" s="1"/>
  <c r="P68" i="7"/>
  <c r="AJ68" i="7" s="1"/>
  <c r="P71" i="7"/>
  <c r="AJ71" i="7" s="1"/>
  <c r="P76" i="7"/>
  <c r="AJ76" i="7" s="1"/>
  <c r="P77" i="7"/>
  <c r="AJ77" i="7" s="1"/>
  <c r="P78" i="7"/>
  <c r="AJ78" i="7" s="1"/>
  <c r="P79" i="7"/>
  <c r="AJ79" i="7" s="1"/>
  <c r="P59" i="7"/>
  <c r="AJ59" i="7" s="1"/>
  <c r="P33" i="7" l="1"/>
  <c r="AJ33" i="7" s="1"/>
  <c r="P34" i="7"/>
  <c r="AJ34" i="7" s="1"/>
  <c r="P36" i="7"/>
  <c r="AJ36" i="7" s="1"/>
  <c r="P37" i="7"/>
  <c r="AJ37" i="7" s="1"/>
  <c r="P39" i="7"/>
  <c r="AJ39" i="7" s="1"/>
  <c r="P40" i="7"/>
  <c r="AJ40" i="7" s="1"/>
  <c r="P43" i="7"/>
  <c r="AJ43" i="7" s="1"/>
  <c r="P44" i="7"/>
  <c r="AJ44" i="7" s="1"/>
  <c r="P45" i="7"/>
  <c r="AJ45" i="7" s="1"/>
  <c r="P46" i="7"/>
  <c r="AJ46" i="7" s="1"/>
  <c r="P47" i="7"/>
  <c r="AJ47" i="7" s="1"/>
  <c r="P48" i="7"/>
  <c r="AJ48" i="7" s="1"/>
  <c r="P49" i="7"/>
  <c r="AJ49" i="7" s="1"/>
  <c r="P53" i="7"/>
  <c r="AJ53" i="7" s="1"/>
  <c r="P55" i="7"/>
  <c r="AJ55" i="7" s="1"/>
  <c r="P56" i="7"/>
  <c r="AJ56" i="7" s="1"/>
  <c r="P57" i="7"/>
  <c r="AJ57" i="7" s="1"/>
  <c r="P32" i="7"/>
  <c r="AJ32" i="7" s="1"/>
  <c r="AI16" i="7"/>
  <c r="AI17" i="7"/>
  <c r="AI18" i="7"/>
  <c r="AI19" i="7"/>
  <c r="AI20" i="7"/>
  <c r="AI21" i="7"/>
  <c r="AI22" i="7"/>
  <c r="AI23" i="7"/>
  <c r="AI24" i="7"/>
  <c r="AI25" i="7"/>
  <c r="AI26" i="7"/>
  <c r="AI15" i="7"/>
  <c r="R16" i="7"/>
  <c r="AJ16" i="7" s="1"/>
  <c r="R17" i="7"/>
  <c r="AJ17" i="7" s="1"/>
  <c r="R18" i="7"/>
  <c r="AJ18" i="7" s="1"/>
  <c r="R19" i="7"/>
  <c r="AJ19" i="7" s="1"/>
  <c r="R20" i="7"/>
  <c r="AJ20" i="7" s="1"/>
  <c r="R21" i="7"/>
  <c r="AJ21" i="7" s="1"/>
  <c r="AJ22" i="7"/>
  <c r="R23" i="7"/>
  <c r="AJ23" i="7" s="1"/>
  <c r="R24" i="7"/>
  <c r="AJ24" i="7" s="1"/>
  <c r="R25" i="7"/>
  <c r="AJ25" i="7" s="1"/>
  <c r="R26" i="7"/>
  <c r="AJ26" i="7" s="1"/>
  <c r="R15" i="7"/>
  <c r="AJ15" i="7" s="1"/>
  <c r="V12" i="7" l="1"/>
  <c r="AH118" i="7"/>
  <c r="AF118" i="7"/>
  <c r="AF120" i="7" s="1"/>
  <c r="AD118" i="7"/>
  <c r="AB118" i="7"/>
  <c r="Z118" i="7"/>
  <c r="X118" i="7"/>
  <c r="V118" i="7"/>
  <c r="T118" i="7"/>
  <c r="AH112" i="7"/>
  <c r="T112" i="7"/>
  <c r="R112" i="7"/>
  <c r="N112" i="7"/>
  <c r="N120" i="7" s="1"/>
  <c r="L112" i="7"/>
  <c r="L120" i="7" s="1"/>
  <c r="AJ111" i="7"/>
  <c r="AI111" i="7"/>
  <c r="D111" i="7"/>
  <c r="I111" i="7" s="1"/>
  <c r="AJ109" i="7"/>
  <c r="AI109" i="7"/>
  <c r="D109" i="7"/>
  <c r="I109" i="7" s="1"/>
  <c r="AI108" i="7"/>
  <c r="AJ108" i="7"/>
  <c r="D108" i="7"/>
  <c r="I108" i="7" s="1"/>
  <c r="AJ106" i="7"/>
  <c r="AI106" i="7"/>
  <c r="D106" i="7"/>
  <c r="I106" i="7" s="1"/>
  <c r="AJ104" i="7"/>
  <c r="AI104" i="7"/>
  <c r="D104" i="7"/>
  <c r="I104" i="7" s="1"/>
  <c r="AJ102" i="7"/>
  <c r="AI102" i="7"/>
  <c r="D102" i="7"/>
  <c r="I102" i="7" s="1"/>
  <c r="AJ100" i="7"/>
  <c r="AI100" i="7"/>
  <c r="D100" i="7"/>
  <c r="I100" i="7" s="1"/>
  <c r="AJ98" i="7"/>
  <c r="AI98" i="7"/>
  <c r="D98" i="7"/>
  <c r="I98" i="7" s="1"/>
  <c r="AJ95" i="7"/>
  <c r="AI95" i="7"/>
  <c r="D95" i="7"/>
  <c r="I95" i="7" s="1"/>
  <c r="AJ94" i="7"/>
  <c r="AI94" i="7"/>
  <c r="D94" i="7"/>
  <c r="I94" i="7" s="1"/>
  <c r="D93" i="7"/>
  <c r="I93" i="7" s="1"/>
  <c r="I92" i="7"/>
  <c r="I91" i="7"/>
  <c r="I89" i="7"/>
  <c r="D88" i="7"/>
  <c r="I88" i="7" s="1"/>
  <c r="AJ86" i="7"/>
  <c r="AI86" i="7"/>
  <c r="I86" i="7"/>
  <c r="AJ85" i="7"/>
  <c r="AI85" i="7"/>
  <c r="I85" i="7"/>
  <c r="D84" i="7"/>
  <c r="I84" i="7" s="1"/>
  <c r="AJ83" i="7"/>
  <c r="AI83" i="7"/>
  <c r="I83" i="7"/>
  <c r="D82" i="7"/>
  <c r="I82" i="7" s="1"/>
  <c r="AI80" i="7"/>
  <c r="I80" i="7"/>
  <c r="I79" i="7"/>
  <c r="I78" i="7"/>
  <c r="I77" i="7"/>
  <c r="I76" i="7"/>
  <c r="AI75" i="7"/>
  <c r="AJ75" i="7"/>
  <c r="I75" i="7"/>
  <c r="AI74" i="7"/>
  <c r="O74" i="7" s="1"/>
  <c r="P74" i="7" s="1"/>
  <c r="AJ74" i="7"/>
  <c r="D74" i="7"/>
  <c r="I74" i="7" s="1"/>
  <c r="AI73" i="7"/>
  <c r="P73" i="7" s="1"/>
  <c r="AJ73" i="7"/>
  <c r="I73" i="7"/>
  <c r="AI72" i="7"/>
  <c r="O72" i="7" s="1"/>
  <c r="P72" i="7" s="1"/>
  <c r="AJ72" i="7"/>
  <c r="D72" i="7"/>
  <c r="I72" i="7" s="1"/>
  <c r="I71" i="7"/>
  <c r="AI70" i="7"/>
  <c r="AJ70" i="7"/>
  <c r="D70" i="7"/>
  <c r="I70" i="7" s="1"/>
  <c r="AJ69" i="7"/>
  <c r="D69" i="7"/>
  <c r="I69" i="7" s="1"/>
  <c r="I68" i="7"/>
  <c r="I67" i="7"/>
  <c r="D66" i="7"/>
  <c r="I66" i="7" s="1"/>
  <c r="I65" i="7"/>
  <c r="D64" i="7"/>
  <c r="I64" i="7" s="1"/>
  <c r="I63" i="7"/>
  <c r="D62" i="7"/>
  <c r="I62" i="7" s="1"/>
  <c r="I61" i="7"/>
  <c r="I60" i="7"/>
  <c r="I59" i="7"/>
  <c r="I57" i="7"/>
  <c r="G56" i="7"/>
  <c r="I56" i="7"/>
  <c r="I55" i="7"/>
  <c r="D54" i="7"/>
  <c r="I54" i="7" s="1"/>
  <c r="I53" i="7"/>
  <c r="D52" i="7"/>
  <c r="I52" i="7" s="1"/>
  <c r="D51" i="7"/>
  <c r="I51" i="7" s="1"/>
  <c r="D50" i="7"/>
  <c r="I50" i="7" s="1"/>
  <c r="I49" i="7"/>
  <c r="I48" i="7"/>
  <c r="I47" i="7"/>
  <c r="I46" i="7"/>
  <c r="I45" i="7"/>
  <c r="I44" i="7"/>
  <c r="I43" i="7"/>
  <c r="D42" i="7"/>
  <c r="I42" i="7" s="1"/>
  <c r="D41" i="7"/>
  <c r="I41" i="7" s="1"/>
  <c r="I40" i="7"/>
  <c r="I39" i="7"/>
  <c r="D38" i="7"/>
  <c r="I38" i="7" s="1"/>
  <c r="I37" i="7"/>
  <c r="I36" i="7"/>
  <c r="D35" i="7"/>
  <c r="I35" i="7" s="1"/>
  <c r="I34" i="7"/>
  <c r="I33" i="7"/>
  <c r="I32" i="7"/>
  <c r="AI31" i="7"/>
  <c r="AJ31" i="7"/>
  <c r="D31" i="7"/>
  <c r="I31" i="7" s="1"/>
  <c r="AI30" i="7"/>
  <c r="AJ30" i="7"/>
  <c r="G30" i="7"/>
  <c r="G32" i="7" s="1"/>
  <c r="I30" i="7"/>
  <c r="AI29" i="7"/>
  <c r="AJ29" i="7"/>
  <c r="D29" i="7"/>
  <c r="I29" i="7" s="1"/>
  <c r="AJ28" i="7"/>
  <c r="AI28" i="7"/>
  <c r="I28" i="7"/>
  <c r="I26" i="7"/>
  <c r="G25" i="7"/>
  <c r="D25" i="7"/>
  <c r="I25" i="7" s="1"/>
  <c r="G24" i="7"/>
  <c r="G26" i="7" s="1"/>
  <c r="I24" i="7"/>
  <c r="D23" i="7"/>
  <c r="I23" i="7" s="1"/>
  <c r="I22" i="7"/>
  <c r="I21" i="7"/>
  <c r="I20" i="7"/>
  <c r="D19" i="7"/>
  <c r="I19" i="7" s="1"/>
  <c r="I18" i="7"/>
  <c r="G18" i="7"/>
  <c r="D17" i="7"/>
  <c r="I17" i="7" s="1"/>
  <c r="I16" i="7"/>
  <c r="I15" i="7"/>
  <c r="AI13" i="7"/>
  <c r="AJ13" i="7"/>
  <c r="I13" i="7"/>
  <c r="AI12" i="7"/>
  <c r="AB112" i="7"/>
  <c r="I12" i="7"/>
  <c r="T120" i="7" l="1"/>
  <c r="AB120" i="7"/>
  <c r="AI118" i="7"/>
  <c r="AK118" i="7" s="1"/>
  <c r="R120" i="7"/>
  <c r="AH120" i="7"/>
  <c r="V112" i="7"/>
  <c r="V120" i="7" s="1"/>
  <c r="Z112" i="7"/>
  <c r="I112" i="7"/>
  <c r="I120" i="7" s="1"/>
  <c r="I144" i="7" s="1"/>
  <c r="I159" i="7" s="1"/>
  <c r="X112" i="7"/>
  <c r="X120" i="7" s="1"/>
  <c r="AD112" i="7"/>
  <c r="AD120" i="7" s="1"/>
  <c r="AJ12" i="7"/>
  <c r="Z120" i="7" l="1"/>
  <c r="W142" i="2" l="1"/>
  <c r="M121" i="2"/>
  <c r="O121" i="2" s="1"/>
  <c r="Q121" i="2" s="1"/>
  <c r="AG118" i="2"/>
  <c r="AE118" i="2"/>
  <c r="AC118" i="2"/>
  <c r="AA118" i="2"/>
  <c r="AA119" i="2" s="1"/>
  <c r="Y118" i="2"/>
  <c r="W118" i="2"/>
  <c r="U118" i="2"/>
  <c r="S118" i="2"/>
  <c r="AH117" i="2"/>
  <c r="I117" i="2"/>
  <c r="AH116" i="2"/>
  <c r="I116" i="2"/>
  <c r="AH115" i="2"/>
  <c r="I115" i="2"/>
  <c r="AH114" i="2"/>
  <c r="I114" i="2"/>
  <c r="AH113" i="2"/>
  <c r="I113" i="2"/>
  <c r="AG112" i="2"/>
  <c r="AE112" i="2"/>
  <c r="Q112" i="2"/>
  <c r="O112" i="2"/>
  <c r="M112" i="2"/>
  <c r="K112" i="2"/>
  <c r="AH111" i="2"/>
  <c r="AC111" i="2"/>
  <c r="U111" i="2"/>
  <c r="AI111" i="2" s="1"/>
  <c r="D111" i="2"/>
  <c r="I111" i="2" s="1"/>
  <c r="AI110" i="2"/>
  <c r="AH110" i="2"/>
  <c r="AC110" i="2"/>
  <c r="AI109" i="2"/>
  <c r="AH109" i="2"/>
  <c r="AC109" i="2"/>
  <c r="D109" i="2"/>
  <c r="I109" i="2" s="1"/>
  <c r="AH108" i="2"/>
  <c r="AC108" i="2"/>
  <c r="U108" i="2"/>
  <c r="AI108" i="2" s="1"/>
  <c r="D108" i="2"/>
  <c r="I108" i="2" s="1"/>
  <c r="AI107" i="2"/>
  <c r="AH107" i="2"/>
  <c r="AC107" i="2"/>
  <c r="AH106" i="2"/>
  <c r="AC106" i="2"/>
  <c r="U106" i="2"/>
  <c r="AI106" i="2" s="1"/>
  <c r="D106" i="2"/>
  <c r="I106" i="2" s="1"/>
  <c r="AI105" i="2"/>
  <c r="AH105" i="2"/>
  <c r="AC105" i="2"/>
  <c r="AH104" i="2"/>
  <c r="AC104" i="2"/>
  <c r="U104" i="2"/>
  <c r="AI104" i="2" s="1"/>
  <c r="D104" i="2"/>
  <c r="I104" i="2" s="1"/>
  <c r="AI103" i="2"/>
  <c r="AH103" i="2"/>
  <c r="AC103" i="2"/>
  <c r="AH102" i="2"/>
  <c r="AC102" i="2"/>
  <c r="U102" i="2"/>
  <c r="AI102" i="2" s="1"/>
  <c r="D102" i="2"/>
  <c r="I102" i="2" s="1"/>
  <c r="AI101" i="2"/>
  <c r="AH101" i="2"/>
  <c r="AC101" i="2"/>
  <c r="AH100" i="2"/>
  <c r="AC100" i="2"/>
  <c r="U100" i="2"/>
  <c r="AI100" i="2" s="1"/>
  <c r="D100" i="2"/>
  <c r="I100" i="2" s="1"/>
  <c r="AI99" i="2"/>
  <c r="AH99" i="2"/>
  <c r="AC99" i="2"/>
  <c r="AH98" i="2"/>
  <c r="AC98" i="2"/>
  <c r="U98" i="2"/>
  <c r="AI98" i="2" s="1"/>
  <c r="D98" i="2"/>
  <c r="I98" i="2" s="1"/>
  <c r="AI97" i="2"/>
  <c r="AH97" i="2"/>
  <c r="AC97" i="2"/>
  <c r="AI95" i="2"/>
  <c r="AH95" i="2"/>
  <c r="AC95" i="2"/>
  <c r="D95" i="2"/>
  <c r="I95" i="2" s="1"/>
  <c r="AI94" i="2"/>
  <c r="AH94" i="2"/>
  <c r="AC94" i="2"/>
  <c r="D94" i="2"/>
  <c r="I94" i="2" s="1"/>
  <c r="AI93" i="2"/>
  <c r="AH93" i="2"/>
  <c r="AC93" i="2"/>
  <c r="D93" i="2"/>
  <c r="I93" i="2" s="1"/>
  <c r="AI92" i="2"/>
  <c r="AH92" i="2"/>
  <c r="AC92" i="2"/>
  <c r="D92" i="2"/>
  <c r="I92" i="2" s="1"/>
  <c r="AI91" i="2"/>
  <c r="AH91" i="2"/>
  <c r="AC91" i="2"/>
  <c r="D91" i="2"/>
  <c r="I91" i="2" s="1"/>
  <c r="AI90" i="2"/>
  <c r="AH90" i="2"/>
  <c r="AC90" i="2"/>
  <c r="D90" i="2"/>
  <c r="I90" i="2" s="1"/>
  <c r="AI89" i="2"/>
  <c r="AH89" i="2"/>
  <c r="AC89" i="2"/>
  <c r="D89" i="2"/>
  <c r="I89" i="2" s="1"/>
  <c r="AI88" i="2"/>
  <c r="AH88" i="2"/>
  <c r="AC88" i="2"/>
  <c r="D88" i="2"/>
  <c r="I88" i="2" s="1"/>
  <c r="AH86" i="2"/>
  <c r="AC86" i="2"/>
  <c r="S86" i="2"/>
  <c r="AI86" i="2" s="1"/>
  <c r="D86" i="2"/>
  <c r="I86" i="2" s="1"/>
  <c r="AH85" i="2"/>
  <c r="AC85" i="2"/>
  <c r="S85" i="2"/>
  <c r="AI85" i="2" s="1"/>
  <c r="D85" i="2"/>
  <c r="I85" i="2" s="1"/>
  <c r="AI84" i="2"/>
  <c r="AH84" i="2"/>
  <c r="AC84" i="2"/>
  <c r="D84" i="2"/>
  <c r="I84" i="2" s="1"/>
  <c r="AK83" i="2"/>
  <c r="AH83" i="2"/>
  <c r="AC83" i="2"/>
  <c r="S83" i="2"/>
  <c r="AI83" i="2" s="1"/>
  <c r="D83" i="2"/>
  <c r="I83" i="2" s="1"/>
  <c r="AI82" i="2"/>
  <c r="AH82" i="2"/>
  <c r="AC82" i="2"/>
  <c r="D82" i="2"/>
  <c r="I82" i="2" s="1"/>
  <c r="AH80" i="2"/>
  <c r="AC80" i="2"/>
  <c r="U80" i="2"/>
  <c r="S80" i="2"/>
  <c r="D80" i="2"/>
  <c r="I80" i="2" s="1"/>
  <c r="AH79" i="2"/>
  <c r="AC79" i="2"/>
  <c r="U79" i="2"/>
  <c r="S79" i="2"/>
  <c r="D79" i="2"/>
  <c r="I79" i="2" s="1"/>
  <c r="AH78" i="2"/>
  <c r="AC78" i="2"/>
  <c r="U78" i="2"/>
  <c r="S78" i="2"/>
  <c r="D78" i="2"/>
  <c r="I78" i="2" s="1"/>
  <c r="AH77" i="2"/>
  <c r="AC77" i="2"/>
  <c r="U77" i="2"/>
  <c r="S77" i="2"/>
  <c r="D77" i="2"/>
  <c r="I77" i="2" s="1"/>
  <c r="AH76" i="2"/>
  <c r="AC76" i="2"/>
  <c r="U76" i="2"/>
  <c r="S76" i="2"/>
  <c r="D76" i="2"/>
  <c r="I76" i="2" s="1"/>
  <c r="AH75" i="2"/>
  <c r="AC75" i="2"/>
  <c r="U75" i="2"/>
  <c r="S75" i="2"/>
  <c r="D75" i="2"/>
  <c r="I75" i="2" s="1"/>
  <c r="AH74" i="2"/>
  <c r="AC74" i="2"/>
  <c r="U74" i="2"/>
  <c r="AI74" i="2" s="1"/>
  <c r="D74" i="2"/>
  <c r="I74" i="2" s="1"/>
  <c r="AH73" i="2"/>
  <c r="AC73" i="2"/>
  <c r="U73" i="2"/>
  <c r="AI73" i="2" s="1"/>
  <c r="D73" i="2"/>
  <c r="I73" i="2" s="1"/>
  <c r="AH72" i="2"/>
  <c r="AC72" i="2"/>
  <c r="U72" i="2"/>
  <c r="AI72" i="2" s="1"/>
  <c r="D72" i="2"/>
  <c r="I72" i="2" s="1"/>
  <c r="AH71" i="2"/>
  <c r="AC71" i="2"/>
  <c r="U71" i="2"/>
  <c r="AI71" i="2" s="1"/>
  <c r="D71" i="2"/>
  <c r="I71" i="2" s="1"/>
  <c r="AH70" i="2"/>
  <c r="AC70" i="2"/>
  <c r="U70" i="2"/>
  <c r="AI70" i="2" s="1"/>
  <c r="D70" i="2"/>
  <c r="I70" i="2" s="1"/>
  <c r="AH69" i="2"/>
  <c r="AC69" i="2"/>
  <c r="U69" i="2"/>
  <c r="AI69" i="2" s="1"/>
  <c r="D69" i="2"/>
  <c r="I69" i="2" s="1"/>
  <c r="AH68" i="2"/>
  <c r="AC68" i="2"/>
  <c r="U68" i="2"/>
  <c r="AI68" i="2" s="1"/>
  <c r="D68" i="2"/>
  <c r="I68" i="2" s="1"/>
  <c r="AH67" i="2"/>
  <c r="AC67" i="2"/>
  <c r="U67" i="2"/>
  <c r="AI67" i="2" s="1"/>
  <c r="D67" i="2"/>
  <c r="I67" i="2" s="1"/>
  <c r="AH66" i="2"/>
  <c r="AC66" i="2"/>
  <c r="U66" i="2"/>
  <c r="AI66" i="2" s="1"/>
  <c r="I66" i="2"/>
  <c r="D66" i="2"/>
  <c r="AH65" i="2"/>
  <c r="AC65" i="2"/>
  <c r="U65" i="2"/>
  <c r="AI65" i="2" s="1"/>
  <c r="D65" i="2"/>
  <c r="I65" i="2" s="1"/>
  <c r="AH64" i="2"/>
  <c r="AC64" i="2"/>
  <c r="U64" i="2"/>
  <c r="AI64" i="2" s="1"/>
  <c r="D64" i="2"/>
  <c r="I64" i="2" s="1"/>
  <c r="AH63" i="2"/>
  <c r="AC63" i="2"/>
  <c r="U63" i="2"/>
  <c r="AI63" i="2" s="1"/>
  <c r="D63" i="2"/>
  <c r="I63" i="2" s="1"/>
  <c r="AH62" i="2"/>
  <c r="AC62" i="2"/>
  <c r="U62" i="2"/>
  <c r="AI62" i="2" s="1"/>
  <c r="D62" i="2"/>
  <c r="I62" i="2" s="1"/>
  <c r="AH61" i="2"/>
  <c r="AC61" i="2"/>
  <c r="U61" i="2"/>
  <c r="AI61" i="2" s="1"/>
  <c r="D61" i="2"/>
  <c r="I61" i="2" s="1"/>
  <c r="AH60" i="2"/>
  <c r="AC60" i="2"/>
  <c r="U60" i="2"/>
  <c r="AI60" i="2" s="1"/>
  <c r="D60" i="2"/>
  <c r="I60" i="2" s="1"/>
  <c r="AH59" i="2"/>
  <c r="AC59" i="2"/>
  <c r="U59" i="2"/>
  <c r="AI59" i="2" s="1"/>
  <c r="D59" i="2"/>
  <c r="I59" i="2" s="1"/>
  <c r="AI58" i="2"/>
  <c r="AH58" i="2"/>
  <c r="AC58" i="2"/>
  <c r="AH57" i="2"/>
  <c r="AC57" i="2"/>
  <c r="U57" i="2"/>
  <c r="AI57" i="2" s="1"/>
  <c r="D57" i="2"/>
  <c r="I57" i="2" s="1"/>
  <c r="AC56" i="2"/>
  <c r="T56" i="2"/>
  <c r="AH56" i="2" s="1"/>
  <c r="G56" i="2"/>
  <c r="AH55" i="2"/>
  <c r="AC55" i="2"/>
  <c r="U55" i="2"/>
  <c r="AI55" i="2" s="1"/>
  <c r="D55" i="2"/>
  <c r="I55" i="2" s="1"/>
  <c r="AH54" i="2"/>
  <c r="AC54" i="2"/>
  <c r="U54" i="2"/>
  <c r="AI54" i="2" s="1"/>
  <c r="D54" i="2"/>
  <c r="I54" i="2" s="1"/>
  <c r="AH53" i="2"/>
  <c r="AC53" i="2"/>
  <c r="U53" i="2"/>
  <c r="AI53" i="2" s="1"/>
  <c r="D53" i="2"/>
  <c r="I53" i="2" s="1"/>
  <c r="AH52" i="2"/>
  <c r="AC52" i="2"/>
  <c r="U52" i="2"/>
  <c r="AI52" i="2" s="1"/>
  <c r="D52" i="2"/>
  <c r="I52" i="2" s="1"/>
  <c r="AH51" i="2"/>
  <c r="AC51" i="2"/>
  <c r="U51" i="2"/>
  <c r="AI51" i="2" s="1"/>
  <c r="D51" i="2"/>
  <c r="I51" i="2" s="1"/>
  <c r="AH50" i="2"/>
  <c r="AC50" i="2"/>
  <c r="U50" i="2"/>
  <c r="AI50" i="2" s="1"/>
  <c r="D50" i="2"/>
  <c r="I50" i="2" s="1"/>
  <c r="AH49" i="2"/>
  <c r="AC49" i="2"/>
  <c r="U49" i="2"/>
  <c r="AI49" i="2" s="1"/>
  <c r="D49" i="2"/>
  <c r="I49" i="2" s="1"/>
  <c r="AH48" i="2"/>
  <c r="AC48" i="2"/>
  <c r="U48" i="2"/>
  <c r="AI48" i="2" s="1"/>
  <c r="D48" i="2"/>
  <c r="I48" i="2" s="1"/>
  <c r="AH47" i="2"/>
  <c r="AC47" i="2"/>
  <c r="U47" i="2"/>
  <c r="AI47" i="2" s="1"/>
  <c r="D47" i="2"/>
  <c r="I47" i="2" s="1"/>
  <c r="AH46" i="2"/>
  <c r="AC46" i="2"/>
  <c r="U46" i="2"/>
  <c r="AI46" i="2" s="1"/>
  <c r="D46" i="2"/>
  <c r="I46" i="2" s="1"/>
  <c r="AH45" i="2"/>
  <c r="AC45" i="2"/>
  <c r="U45" i="2"/>
  <c r="AI45" i="2" s="1"/>
  <c r="D45" i="2"/>
  <c r="I45" i="2" s="1"/>
  <c r="AH44" i="2"/>
  <c r="AC44" i="2"/>
  <c r="U44" i="2"/>
  <c r="AI44" i="2" s="1"/>
  <c r="D44" i="2"/>
  <c r="I44" i="2" s="1"/>
  <c r="AH43" i="2"/>
  <c r="AC43" i="2"/>
  <c r="U43" i="2"/>
  <c r="AI43" i="2" s="1"/>
  <c r="D43" i="2"/>
  <c r="I43" i="2" s="1"/>
  <c r="AH42" i="2"/>
  <c r="AC42" i="2"/>
  <c r="U42" i="2"/>
  <c r="AI42" i="2" s="1"/>
  <c r="D42" i="2"/>
  <c r="I42" i="2" s="1"/>
  <c r="AH41" i="2"/>
  <c r="U41" i="2"/>
  <c r="AI41" i="2" s="1"/>
  <c r="D41" i="2"/>
  <c r="I41" i="2" s="1"/>
  <c r="AH40" i="2"/>
  <c r="AC40" i="2"/>
  <c r="U40" i="2"/>
  <c r="AI40" i="2" s="1"/>
  <c r="D40" i="2"/>
  <c r="I40" i="2" s="1"/>
  <c r="AH39" i="2"/>
  <c r="AC39" i="2"/>
  <c r="U39" i="2"/>
  <c r="AI39" i="2" s="1"/>
  <c r="D39" i="2"/>
  <c r="I39" i="2" s="1"/>
  <c r="AH38" i="2"/>
  <c r="U38" i="2"/>
  <c r="AI38" i="2" s="1"/>
  <c r="D38" i="2"/>
  <c r="I38" i="2" s="1"/>
  <c r="AH37" i="2"/>
  <c r="AC37" i="2"/>
  <c r="U37" i="2"/>
  <c r="AI37" i="2" s="1"/>
  <c r="D37" i="2"/>
  <c r="I37" i="2" s="1"/>
  <c r="AH36" i="2"/>
  <c r="AC36" i="2"/>
  <c r="U36" i="2"/>
  <c r="AI36" i="2" s="1"/>
  <c r="D36" i="2"/>
  <c r="I36" i="2" s="1"/>
  <c r="AH35" i="2"/>
  <c r="U35" i="2"/>
  <c r="AI35" i="2" s="1"/>
  <c r="D35" i="2"/>
  <c r="I35" i="2" s="1"/>
  <c r="AH34" i="2"/>
  <c r="AC34" i="2"/>
  <c r="U34" i="2"/>
  <c r="AI34" i="2" s="1"/>
  <c r="D34" i="2"/>
  <c r="I34" i="2" s="1"/>
  <c r="AH33" i="2"/>
  <c r="U33" i="2"/>
  <c r="AI33" i="2" s="1"/>
  <c r="D33" i="2"/>
  <c r="I33" i="2" s="1"/>
  <c r="AC32" i="2"/>
  <c r="AH31" i="2"/>
  <c r="U31" i="2"/>
  <c r="AI31" i="2" s="1"/>
  <c r="D31" i="2"/>
  <c r="I31" i="2" s="1"/>
  <c r="AC30" i="2"/>
  <c r="T30" i="2"/>
  <c r="AH30" i="2" s="1"/>
  <c r="G30" i="2"/>
  <c r="G32" i="2" s="1"/>
  <c r="AH29" i="2"/>
  <c r="AC29" i="2"/>
  <c r="U29" i="2"/>
  <c r="AI29" i="2" s="1"/>
  <c r="D29" i="2"/>
  <c r="I29" i="2" s="1"/>
  <c r="AH28" i="2"/>
  <c r="AC28" i="2"/>
  <c r="U28" i="2"/>
  <c r="AI28" i="2" s="1"/>
  <c r="D28" i="2"/>
  <c r="I28" i="2" s="1"/>
  <c r="AH27" i="2"/>
  <c r="U27" i="2"/>
  <c r="AI27" i="2" s="1"/>
  <c r="AC26" i="2"/>
  <c r="S26" i="2"/>
  <c r="AC25" i="2"/>
  <c r="T25" i="2"/>
  <c r="AH25" i="2" s="1"/>
  <c r="S25" i="2"/>
  <c r="G25" i="2"/>
  <c r="AC24" i="2"/>
  <c r="T24" i="2"/>
  <c r="AH24" i="2" s="1"/>
  <c r="S24" i="2"/>
  <c r="G24" i="2"/>
  <c r="G26" i="2" s="1"/>
  <c r="D24" i="2"/>
  <c r="I24" i="2" s="1"/>
  <c r="AH23" i="2"/>
  <c r="U23" i="2"/>
  <c r="S23" i="2"/>
  <c r="D23" i="2"/>
  <c r="I23" i="2" s="1"/>
  <c r="AH22" i="2"/>
  <c r="AC22" i="2"/>
  <c r="U22" i="2"/>
  <c r="S22" i="2"/>
  <c r="D22" i="2"/>
  <c r="I22" i="2" s="1"/>
  <c r="AH21" i="2"/>
  <c r="AC21" i="2"/>
  <c r="U21" i="2"/>
  <c r="S21" i="2"/>
  <c r="D21" i="2"/>
  <c r="I21" i="2" s="1"/>
  <c r="AH20" i="2"/>
  <c r="AC20" i="2"/>
  <c r="U20" i="2"/>
  <c r="S20" i="2"/>
  <c r="D20" i="2"/>
  <c r="I20" i="2" s="1"/>
  <c r="AH19" i="2"/>
  <c r="AC19" i="2"/>
  <c r="U19" i="2"/>
  <c r="S19" i="2"/>
  <c r="D19" i="2"/>
  <c r="I19" i="2" s="1"/>
  <c r="AC18" i="2"/>
  <c r="T18" i="2"/>
  <c r="AH18" i="2" s="1"/>
  <c r="S18" i="2"/>
  <c r="G18" i="2"/>
  <c r="AH17" i="2"/>
  <c r="U17" i="2"/>
  <c r="S17" i="2"/>
  <c r="D17" i="2"/>
  <c r="I17" i="2" s="1"/>
  <c r="AH16" i="2"/>
  <c r="AC16" i="2"/>
  <c r="U16" i="2"/>
  <c r="S16" i="2"/>
  <c r="D16" i="2"/>
  <c r="I16" i="2" s="1"/>
  <c r="AH15" i="2"/>
  <c r="AC15" i="2"/>
  <c r="U15" i="2"/>
  <c r="S15" i="2"/>
  <c r="D15" i="2"/>
  <c r="I15" i="2" s="1"/>
  <c r="AH13" i="2"/>
  <c r="AC13" i="2"/>
  <c r="Y13" i="2"/>
  <c r="W13" i="2"/>
  <c r="U13" i="2"/>
  <c r="AI13" i="2" s="1"/>
  <c r="D13" i="2"/>
  <c r="I13" i="2" s="1"/>
  <c r="AH12" i="2"/>
  <c r="AC12" i="2"/>
  <c r="Y12" i="2"/>
  <c r="W12" i="2"/>
  <c r="U12" i="2"/>
  <c r="AI12" i="2" s="1"/>
  <c r="D12" i="2"/>
  <c r="I12" i="2" s="1"/>
  <c r="AI23" i="2" l="1"/>
  <c r="U24" i="2"/>
  <c r="T26" i="2"/>
  <c r="U26" i="2" s="1"/>
  <c r="D56" i="2"/>
  <c r="I56" i="2" s="1"/>
  <c r="AI79" i="2"/>
  <c r="D18" i="2"/>
  <c r="I18" i="2" s="1"/>
  <c r="Y112" i="2"/>
  <c r="Y119" i="2" s="1"/>
  <c r="AI19" i="2"/>
  <c r="D25" i="2"/>
  <c r="I25" i="2" s="1"/>
  <c r="AG119" i="2"/>
  <c r="AC112" i="2"/>
  <c r="AC119" i="2" s="1"/>
  <c r="W112" i="2"/>
  <c r="W119" i="2" s="1"/>
  <c r="AE119" i="2"/>
  <c r="AI16" i="2"/>
  <c r="AI22" i="2"/>
  <c r="AH26" i="2"/>
  <c r="AI77" i="2"/>
  <c r="AI80" i="2"/>
  <c r="AH118" i="2"/>
  <c r="AI15" i="2"/>
  <c r="AI21" i="2"/>
  <c r="U56" i="2"/>
  <c r="AI56" i="2" s="1"/>
  <c r="AI76" i="2"/>
  <c r="AI20" i="2"/>
  <c r="D26" i="2"/>
  <c r="I26" i="2" s="1"/>
  <c r="AI24" i="2"/>
  <c r="AI26" i="2"/>
  <c r="AI75" i="2"/>
  <c r="AI17" i="2"/>
  <c r="AI78" i="2"/>
  <c r="I118" i="2"/>
  <c r="S112" i="2"/>
  <c r="S119" i="2" s="1"/>
  <c r="S121" i="2" s="1"/>
  <c r="U18" i="2"/>
  <c r="AI18" i="2" s="1"/>
  <c r="U25" i="2"/>
  <c r="AI25" i="2" s="1"/>
  <c r="U30" i="2"/>
  <c r="AI30" i="2" s="1"/>
  <c r="T32" i="2"/>
  <c r="D30" i="2"/>
  <c r="I30" i="2" s="1"/>
  <c r="U32" i="2" l="1"/>
  <c r="AI32" i="2" s="1"/>
  <c r="D32" i="2"/>
  <c r="I32" i="2" s="1"/>
  <c r="I112" i="2" s="1"/>
  <c r="AH32" i="2"/>
  <c r="U112" i="2" l="1"/>
  <c r="U119" i="2" l="1"/>
  <c r="AH119" i="2" s="1"/>
  <c r="AI121" i="2" s="1"/>
  <c r="AH112" i="2"/>
  <c r="O41" i="7"/>
  <c r="P41" i="7" s="1"/>
  <c r="AJ41" i="7" s="1"/>
  <c r="O54" i="7"/>
  <c r="P54" i="7" s="1"/>
  <c r="AJ54" i="7" s="1"/>
  <c r="O52" i="7"/>
  <c r="P52" i="7" s="1"/>
  <c r="AJ52" i="7" s="1"/>
  <c r="AJ51" i="7"/>
  <c r="AJ50" i="7"/>
  <c r="O42" i="7"/>
  <c r="P42" i="7" s="1"/>
  <c r="AJ42" i="7" s="1"/>
  <c r="O35" i="7"/>
  <c r="P35" i="7" s="1"/>
  <c r="AJ35" i="7" l="1"/>
  <c r="O38" i="7"/>
  <c r="P38" i="7" s="1"/>
  <c r="AJ38" i="7" l="1"/>
  <c r="P112" i="7"/>
  <c r="AI112" i="7" l="1"/>
  <c r="N143" i="7" s="1"/>
  <c r="P120" i="7"/>
  <c r="AI120" i="7" s="1"/>
  <c r="AJ122" i="7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Q113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 xml:space="preserve">PLANILLA </t>
        </r>
      </text>
    </comment>
    <comment ref="Q115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 xml:space="preserve">ZULEYMA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  <author>TIC CHINCHEROS</author>
  </authors>
  <commentList>
    <comment ref="R115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 xml:space="preserve">ZULEYMA </t>
        </r>
      </text>
    </comment>
    <comment ref="I159" authorId="1" shapeId="0" xr:uid="{00000000-0006-0000-0100-000002000000}">
      <text>
        <r>
          <rPr>
            <b/>
            <sz val="9"/>
            <color indexed="81"/>
            <rFont val="Tahoma"/>
            <family val="2"/>
          </rPr>
          <t xml:space="preserve">10 DIAS DE CAMIONETA X 300 SOLES = 3000 (DEVENGAR MAYO)    
 Y 1,246.25 PARA MATERIALES DE ESCRITORIO(DEVENGAR MARZO)  </t>
        </r>
      </text>
    </comment>
  </commentList>
</comments>
</file>

<file path=xl/sharedStrings.xml><?xml version="1.0" encoding="utf-8"?>
<sst xmlns="http://schemas.openxmlformats.org/spreadsheetml/2006/main" count="773" uniqueCount="298">
  <si>
    <t>POA REPROGRAMADO 2022</t>
  </si>
  <si>
    <t>PROYECTO</t>
  </si>
  <si>
    <t>"MEJORAMIENTO DE LA APLICACIÓN TIC PARA EL ADECUADO DESARROLLO DE LAS COMPETENCIAS DE ESTUDIANTES Y DOCENTES EN LAS II.EE. DE NIVEL SECUNDARIA DE LA PROVINCIA DE CHINCHEROS – UGEL CHINCHEROS - REGIÓN APURÍMAC"</t>
  </si>
  <si>
    <t xml:space="preserve">META </t>
  </si>
  <si>
    <t>035 - 2022</t>
  </si>
  <si>
    <t>FTE-FTO</t>
  </si>
  <si>
    <t>Recursos Ordinarios</t>
  </si>
  <si>
    <t>MODAL</t>
  </si>
  <si>
    <t>Administracion Directa</t>
  </si>
  <si>
    <t xml:space="preserve">AÑO  </t>
  </si>
  <si>
    <t>Item</t>
  </si>
  <si>
    <t>Descripción</t>
  </si>
  <si>
    <t>Und.</t>
  </si>
  <si>
    <t>METRADO</t>
  </si>
  <si>
    <t>Precio Unitario</t>
  </si>
  <si>
    <t xml:space="preserve">Parcial S/. 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</si>
  <si>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</si>
  <si>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</si>
  <si>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</si>
  <si>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</si>
  <si>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</si>
  <si>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</si>
  <si>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</si>
  <si>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</si>
  <si>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SETIEMBRE</t>
  </si>
  <si>
    <t>OCTUBRE</t>
  </si>
  <si>
    <t>NOVIEMBRE</t>
  </si>
  <si>
    <t>DICIEMBRE</t>
  </si>
  <si>
    <t>TOTAL</t>
  </si>
  <si>
    <t>M</t>
  </si>
  <si>
    <t>P</t>
  </si>
  <si>
    <t>E</t>
  </si>
  <si>
    <t>01</t>
  </si>
  <si>
    <t>COMPONENTE  I : EQUIPAMIENTO E IMPLEMENTACIÓN DE INFRAESTRUCTURA TECNOLÓGICA</t>
  </si>
  <si>
    <t>01.01</t>
  </si>
  <si>
    <t xml:space="preserve">   ACTIVIDAD 1.1: ADQUISICIÓN E IMPLEMENTACIÓN DE COMPUTADORAS PORTÁTILES</t>
  </si>
  <si>
    <t>01.01.01</t>
  </si>
  <si>
    <t xml:space="preserve">      SUMINISTRO DE COMPUTADORAS PORTATILES PARA ESTUDIANTES</t>
  </si>
  <si>
    <t>Unid.</t>
  </si>
  <si>
    <t>01.01.02</t>
  </si>
  <si>
    <t xml:space="preserve">      SUMINISTRO DE COMPUTADORAS PORTATILES PARA DOCENTES</t>
  </si>
  <si>
    <t xml:space="preserve">   ACTIVIDAD 1.2: ADQUISICIÓN E IMPLEMENTACIÓN DE EQUIPOS MULTIMEDIA</t>
  </si>
  <si>
    <t>01.02.01</t>
  </si>
  <si>
    <t xml:space="preserve">      SUMINISTRO DE PROYECTOR INTERACTIVO TIRO CORTO</t>
  </si>
  <si>
    <t>und</t>
  </si>
  <si>
    <t>01.02.02</t>
  </si>
  <si>
    <t xml:space="preserve">      SUMINISTRO DE PIZARRA INTERECTIVA</t>
  </si>
  <si>
    <t>01.02.03</t>
  </si>
  <si>
    <t xml:space="preserve">      SUMINISTRO E INSTALACION DE SALIDA DE DATOS PARA PROYECTOR EN PARED DE ADOBE</t>
  </si>
  <si>
    <t>01.02.04</t>
  </si>
  <si>
    <t xml:space="preserve">      SUMINISTRO E INSTALACION DE SALIDA DE DATOS PARA PROYECTOR EN PARED DE CONCRETO O PRE-FABRICADO</t>
  </si>
  <si>
    <t>01.02.05</t>
  </si>
  <si>
    <t xml:space="preserve">      INSTALACION DE PROYECTOR MULTIMEDIA EN PARED DE ADOBE</t>
  </si>
  <si>
    <t>01.02.06</t>
  </si>
  <si>
    <t xml:space="preserve">      INSTALACION DE PROYECTOR MULTIMEDIA EN PARED DE CONCRETO O PRE-FABRICADO</t>
  </si>
  <si>
    <t>01.02.07</t>
  </si>
  <si>
    <t xml:space="preserve">      SERVICIO DE CONFIGURACION Y PRUEBAS  DE PROYECTOR</t>
  </si>
  <si>
    <t>01.02.08</t>
  </si>
  <si>
    <t xml:space="preserve">      SUMINISTRO E INSTALACION DE ARMARIO DE MELAMINA PARA GUARDAR LAPTOPS</t>
  </si>
  <si>
    <t>01.02.09</t>
  </si>
  <si>
    <t xml:space="preserve">     SUMINISTRO E INSTALACION DE SALIDA DE DATOS PARA PANTALLA INTERACTIVA EN PARED DE ADOBE</t>
  </si>
  <si>
    <t>01.02.10</t>
  </si>
  <si>
    <t xml:space="preserve">     SUMINISTRO E INSTALACION DE SALIDA DE DATOS PARA PANTALLA INTERACTIVA EN PARED DE CONCRETO O PRE-FABRICADO</t>
  </si>
  <si>
    <t>01.02.11</t>
  </si>
  <si>
    <t xml:space="preserve">     INSTALACION DE PANTALLA INTERACTIVA EN PARED DE ADOBE</t>
  </si>
  <si>
    <t>01.02.12</t>
  </si>
  <si>
    <t xml:space="preserve">     INSTALACION DE PANTALLA INTERACTIVA EN PARED DE CONCRETO O PRE-FABRICADO</t>
  </si>
  <si>
    <t>01.03</t>
  </si>
  <si>
    <t xml:space="preserve">   ACTIVIDAD 1.3: ADQUISICIÓN E IMPLEMENTACIÓN DE UNA ARQUITECTURA INTRANET</t>
  </si>
  <si>
    <t>01.03.01</t>
  </si>
  <si>
    <t xml:space="preserve">      SUMINISTRO DE SERVIDOR DE APLICACIÓN TIPO I RACKEABLE</t>
  </si>
  <si>
    <t>01.03.02</t>
  </si>
  <si>
    <t xml:space="preserve">      SUMINISTRO DE SERVIDOR DE APLICACIÓN TIPO II RACKEABLE</t>
  </si>
  <si>
    <t>01.03.03</t>
  </si>
  <si>
    <t xml:space="preserve">      SUMINISTRO DE GABINETE DE 24 RU DE PISO PARA SERVIDOR Y ACCESORIOS</t>
  </si>
  <si>
    <t>01.03.04</t>
  </si>
  <si>
    <t xml:space="preserve">      SUMINISTRO DE GABINETE DE 12 RU DE PARED PARA SWITCH DE DISTRIBUCION Y ACCESORIOS</t>
  </si>
  <si>
    <t>01.03.05</t>
  </si>
  <si>
    <t xml:space="preserve">      SERVICIO DE  INSTALACION DE GABINETE DE PISO PARA SERVIDOR DE 24 RU</t>
  </si>
  <si>
    <t>01.03.06</t>
  </si>
  <si>
    <t xml:space="preserve">      SERVICIO DE INSTALACION DE GABINETE DE PARED DE SWITCH DE DISTRIBUCION DE 12 RU EN PARED DE CONCRETO</t>
  </si>
  <si>
    <t>01.03.07</t>
  </si>
  <si>
    <t xml:space="preserve">      SUMINISTRO DE ACCESS POINT INDOOR Y ACCESORIOS</t>
  </si>
  <si>
    <t>01.03.08</t>
  </si>
  <si>
    <t xml:space="preserve">      SUMINISTRO DE SWITCH DE 48 PUERTOS</t>
  </si>
  <si>
    <t>01.03.09</t>
  </si>
  <si>
    <t xml:space="preserve">      SUMINISTRO DE SWITCH DE 24 PUERTOS</t>
  </si>
  <si>
    <t>01.03.10</t>
  </si>
  <si>
    <t xml:space="preserve">      SUMINISTRO DE CABLE DE RED UTP CAT 6</t>
  </si>
  <si>
    <t>m</t>
  </si>
  <si>
    <t>01.03.11</t>
  </si>
  <si>
    <t xml:space="preserve">      SUMINISTRO CABLE DE RED U/FTP CAT 6A</t>
  </si>
  <si>
    <t>01.03.12</t>
  </si>
  <si>
    <t xml:space="preserve">      SUMINISTRO DE PATCH CORD CAT 6 DE 1 M</t>
  </si>
  <si>
    <t>01.03.13</t>
  </si>
  <si>
    <t xml:space="preserve">      SUMINISTRO DE PATCH CORD CAT 6 DE 2 M</t>
  </si>
  <si>
    <t>01.03.14</t>
  </si>
  <si>
    <t xml:space="preserve">      SUMINISTRO DE PATCH CORD CAT 6A DE 1 M</t>
  </si>
  <si>
    <t>01.03.15</t>
  </si>
  <si>
    <t xml:space="preserve">      SUMINISTRO DE PATCH CORD CAT 6A DE 2 M</t>
  </si>
  <si>
    <t>01.03.16</t>
  </si>
  <si>
    <t xml:space="preserve">      SUMINISTRO E INSTALACIÓN RED DE DATOS SUBTERRANEA CON CABLE UTP CAT 6 Y DUCTO PVC SAP Ø 25mm</t>
  </si>
  <si>
    <t>01.03.17</t>
  </si>
  <si>
    <t xml:space="preserve">      EXCAVACION Y RELLENO DE SANJA PARA RED DE DATOS</t>
  </si>
  <si>
    <t>01.03.18</t>
  </si>
  <si>
    <t xml:space="preserve">      SUMINISTRO E INSTALACIÓN RED DE DATOS EN EXTERIOR CON CABLE UTP CAT 6 Y DUCTO de EMT  Ø 25mm</t>
  </si>
  <si>
    <t>01.03.19</t>
  </si>
  <si>
    <t xml:space="preserve">      SUMINISTRO E INSTALACIÓN RED DE DATOS EN EXTERIOR CON CABLE UTP CAT 6 Y DUCTO de EMT  Ø 50mm</t>
  </si>
  <si>
    <t>01.03.20</t>
  </si>
  <si>
    <t xml:space="preserve">      SUMINISTRO E INSTALACIÓN RED DE DATOS CABLE UTP CAT 6 EN PARED DE CONCRETO CANALETA 40x60mm*2m</t>
  </si>
  <si>
    <t>01.03.21</t>
  </si>
  <si>
    <t xml:space="preserve">      SUMINISTRO E INSTALACIÓN RED DE DATOS CABLE UTP CAT 6 EN PARED DE CONCRETO CANALETA 14x24mm*2m</t>
  </si>
  <si>
    <t>01.03.22</t>
  </si>
  <si>
    <t xml:space="preserve">      SUMINISTRO E INSTALACIÓN DE SALIDA DE DATOS EN FACEPLATE EN PARED DE CONCRETO O AULA PREFABRICADA</t>
  </si>
  <si>
    <t>pto</t>
  </si>
  <si>
    <t>01.03.23</t>
  </si>
  <si>
    <t xml:space="preserve">      SUMINISTRO E INSTALACIÓN DE RED DE DATOS CON CABLE UTP CAT 6 EN PARED DE ADOBE CON TUBERIA SEL PVC SEL Ø 19 mm</t>
  </si>
  <si>
    <t>01.03.24</t>
  </si>
  <si>
    <t xml:space="preserve">      SUMINISTRO E INSTALACIÓN DE RED DE DATOS CON CABLE UTP CAT 6 EN PARED DE ADOBE CON TUBERIA SEL PVC SEL Ø 25 mm</t>
  </si>
  <si>
    <t>01.03.25</t>
  </si>
  <si>
    <t xml:space="preserve">      SUMINISTRO E INSTALACIÓN DE SALIDA DE DATOS EN FACEPLATE EN PARED DE ADOBE</t>
  </si>
  <si>
    <t>01.03.26</t>
  </si>
  <si>
    <t xml:space="preserve">      INSTALACION DE ACCES POINT INDOOR EN PARED DE CONCRETO O AULA PREFABRICADA</t>
  </si>
  <si>
    <t>01.03.27</t>
  </si>
  <si>
    <t xml:space="preserve">      INSTALACION DE ACCES POINT INDOOR EN PARED DE ADOBE</t>
  </si>
  <si>
    <t>01.03.28</t>
  </si>
  <si>
    <t xml:space="preserve">      CONFIGURACION Y PRUEBAS DEL SERVIDOR</t>
  </si>
  <si>
    <t>01.03.29</t>
  </si>
  <si>
    <t xml:space="preserve">      CONFIGURACION Y PRUEBAS DE SWITCH</t>
  </si>
  <si>
    <t>01.03.30</t>
  </si>
  <si>
    <t xml:space="preserve">      CONFIGURACION Y PRUEBAS DE ACCESS POINT INDOOR</t>
  </si>
  <si>
    <t>01.04</t>
  </si>
  <si>
    <t xml:space="preserve">   ACTIVIDAD 1.4: ADQUISICIÓN E IMPLEMENTACIÓN DE SUMINISTROS ELÉCTRICOS Y OTROS</t>
  </si>
  <si>
    <t>01.04.01</t>
  </si>
  <si>
    <t xml:space="preserve">      SUMINISTRO E INSTALACION DE PUESTA A TIERRA PARA PARARRAYOS</t>
  </si>
  <si>
    <t>01.04.02</t>
  </si>
  <si>
    <t xml:space="preserve">      SUMINISTRO E INSTALACIÓN DE PUESTA A TIERRA PARA EL TABLERO DE DISTRIBUCIÓN DEL SERVIDOR</t>
  </si>
  <si>
    <t>01.04.03</t>
  </si>
  <si>
    <t xml:space="preserve">      SUMINISTRO E INSTALACIÓN PARARRAYO FRANKLIN EN PARED DE CONCRETO</t>
  </si>
  <si>
    <t>01.04.04</t>
  </si>
  <si>
    <t xml:space="preserve">      SUMINISTRO E INSTALACIÓN PARARRAYO FRANKLIN EN PARED DE ADOBE</t>
  </si>
  <si>
    <t>01.04.05</t>
  </si>
  <si>
    <t xml:space="preserve">      SUMINISTRO E INSTALACIÓN CABLE DE BAJADA  A PUESTA  A TIERRA DESDE PARARRAYO EN PARED DE CONCRETO</t>
  </si>
  <si>
    <t>01.04.06</t>
  </si>
  <si>
    <t xml:space="preserve">      SUMINISTRO E INSTALACIÓN CABLE DE BAJADA  A PUESTA  A TIERRA DESDE PARARRAYO EN PARED DE ADOBE</t>
  </si>
  <si>
    <t>01.04.07</t>
  </si>
  <si>
    <t xml:space="preserve">      SUMINISTRO E INSTALACIÓN CABLE DE BAJADA  A PUESTA  A TIERRA DESDE TABLERO DE DISTRIBUCION DEL SERVIDOR EN PARED DE CONCRETO</t>
  </si>
  <si>
    <t>01.04.08</t>
  </si>
  <si>
    <t xml:space="preserve">      SUMINISTRO E INSTALACIÓN CABLE DE BAJADA  A PUESTA  A TIERRA DESDE TABLERO DE DISTRIBUCION DEL SERVIDOR EN PARED DE ADOBE</t>
  </si>
  <si>
    <t>01.04.09</t>
  </si>
  <si>
    <t xml:space="preserve">      SUMINISTRO E INSTALACIÓN ALIMENTADOR SUBTERRANEO DE ENERGIA ELECTRICA PARA TABLERO DISTRIBUCION DEL SERVIDOR DE DATOS</t>
  </si>
  <si>
    <t>01.04.10</t>
  </si>
  <si>
    <t xml:space="preserve">      SUMINISTRO E INSTALACIÓN ALIMENTADOR ELETRICO PARA TABLERO DE DISTRIBUCION  DEL SERVIDOR DE DATOS EN PARED DE CONCRETO</t>
  </si>
  <si>
    <t>01.04.11</t>
  </si>
  <si>
    <t xml:space="preserve">      SUMINISTRO E INSTALACIÓN ALIMENTADOR ELETRICO PARA TD DEL SERVIDOR DE DATOS EN PARED DE ADOBE</t>
  </si>
  <si>
    <t>01.04.12</t>
  </si>
  <si>
    <t xml:space="preserve">      SUMINISTRO E INSTALACIÓN ALIMENTADOR ELETRICO CON CABLE DE 6 mm2 N2XOH  PARA TABLERO DE DISTRIBUCION  DEL SERVIDOR DE DATOS EN PARED DE CONCRETO</t>
  </si>
  <si>
    <t>01.04.13</t>
  </si>
  <si>
    <t xml:space="preserve">      SUMINISTRO E INSTALACIÓN TOMACORRIENTE DOBLE COND 4mm2 EN PARED DE CONCRETO</t>
  </si>
  <si>
    <t>01.04.14</t>
  </si>
  <si>
    <t xml:space="preserve">      SUMINISTRO E INSTALACIÓN TOMACORRIENTE DOBLE COND 4mm2 EN PARED DE ADOBE</t>
  </si>
  <si>
    <t>01.04.15</t>
  </si>
  <si>
    <t xml:space="preserve">      SUMINISTRO E INSTALACIÓN TABLERO INCL INT TERMOMAGNETICO Y DIFERENCIAL EN PARED DE CONCRETO</t>
  </si>
  <si>
    <t>01.04.16</t>
  </si>
  <si>
    <t xml:space="preserve">      SUMINISTRO E INSTALACIÓN TABLERO INCL INT TERMOMAGNETICO Y DIFERENCIAL EN PARED DE ADOBE</t>
  </si>
  <si>
    <t>01.04.17</t>
  </si>
  <si>
    <t xml:space="preserve">      SUMINISTRO E INSTALACION DE GABINETE DE CARGA DE PORTATILES DE ACUERDO A DISEÑO</t>
  </si>
  <si>
    <t>01.04.18</t>
  </si>
  <si>
    <t xml:space="preserve">      SISTEMA ANTIRROBO CON SENSOR DE MOVIMIENTO</t>
  </si>
  <si>
    <t>01.04.19</t>
  </si>
  <si>
    <t xml:space="preserve">      INSTALACIÓN  DEL SISTEMA ANTIROBO CON SENSOR DE MOVIMIENTO</t>
  </si>
  <si>
    <t>01.04.20</t>
  </si>
  <si>
    <t xml:space="preserve">      SUMINISTRO E INTALACIÓN DE PLACA RECORDATORIA</t>
  </si>
  <si>
    <t>01.04.21</t>
  </si>
  <si>
    <t xml:space="preserve">      SUMNISTRO E INSTALACION DE CARTEL DE OBRA</t>
  </si>
  <si>
    <t>01.04.22</t>
  </si>
  <si>
    <t xml:space="preserve">      TRANSPORTE DE MATERIALES A OBRA</t>
  </si>
  <si>
    <t>02</t>
  </si>
  <si>
    <t>COMPONENTE II: IMPLEMENTACION PLATAFORMA EDUCATIVA VIRTUAL Y APLICACIÓN DE CONTENIDOS EDUCATIVOS</t>
  </si>
  <si>
    <t>02.01</t>
  </si>
  <si>
    <t xml:space="preserve">   ACTIVIDAD 2.1: INSTALACIÓN DE UNA PLATAFORMA VIRTUAL Y APRENDIZAJE</t>
  </si>
  <si>
    <t>02.01.01</t>
  </si>
  <si>
    <t xml:space="preserve">      DISEÑO, IMPLEMENTACIÓN Y CAPACITACIÓN DE PLATAFORMA VIRTUAL</t>
  </si>
  <si>
    <t>02.02</t>
  </si>
  <si>
    <t xml:space="preserve">   ACTIVIDAD 2.2: ADMINISTRACION DE CONTENIDOS DE LA PLATAFORMA EDUCATIVA VIRTUAL.</t>
  </si>
  <si>
    <t>02.02.01</t>
  </si>
  <si>
    <t xml:space="preserve">      ADQUISICION DE CONTENIDOS EDUCATIVOS PARA LA PLATAFORMA EDUCATIVA VIRTUAL</t>
  </si>
  <si>
    <t>02.02.02</t>
  </si>
  <si>
    <t xml:space="preserve">      GESTIÓN DE CONTENIDOS EDUCATIVOS PARA LA PLATAFORMA EDUCATIVA VIRTUAL</t>
  </si>
  <si>
    <t>03</t>
  </si>
  <si>
    <t>COMPONENTE III : CAPACITACIÓN DOCENTE, ASESORAMIENTO PEDAGÓGICO Y EVENTOS DE RECONOCIMIENTO</t>
  </si>
  <si>
    <t>03.01</t>
  </si>
  <si>
    <t xml:space="preserve">   ACTIVIDAD 3.1: CAPACITACIÓN PRESENCIAL Y ASISTENCIA TECNICA EN LA APLICACIÓN DE LAS TIC.</t>
  </si>
  <si>
    <t>03.01.01</t>
  </si>
  <si>
    <t xml:space="preserve">      COORDINADOR DE CAPACITACIÓN </t>
  </si>
  <si>
    <t xml:space="preserve">Informe </t>
  </si>
  <si>
    <t>03.01.02</t>
  </si>
  <si>
    <t xml:space="preserve">      ESPECIALISTA EN ASESORAMIENTO PEDAGOGICO </t>
  </si>
  <si>
    <t>03.01.03</t>
  </si>
  <si>
    <t xml:space="preserve">      CAPACITACIÓN A DOCENTES DE LA II.EE DE LA UGEL CHINCHEROS </t>
  </si>
  <si>
    <t>Capac</t>
  </si>
  <si>
    <t>03.01.04</t>
  </si>
  <si>
    <t xml:space="preserve">     DISEÑO E IMPRESIÓN DE MANUAL DE CAPACITACION</t>
  </si>
  <si>
    <t>03.02</t>
  </si>
  <si>
    <t xml:space="preserve">   ACTIVIDAD 3.2. DESARROLLO DE EVENTOS DE INTERCAMBIO, FERIAS Y CONCURSOS</t>
  </si>
  <si>
    <t>03.02.01</t>
  </si>
  <si>
    <t xml:space="preserve">      EVENTOS DE PRESENTACIÓN</t>
  </si>
  <si>
    <t xml:space="preserve">Eventos </t>
  </si>
  <si>
    <t>03.02.02</t>
  </si>
  <si>
    <t xml:space="preserve">      EVENTOS Y RECONOCIMIENTOS DE EXPERIENCIAS E INTERCAMBIO </t>
  </si>
  <si>
    <t>04</t>
  </si>
  <si>
    <t>COMPONENTE IV : MITIGACIÓN AMBIENTAL</t>
  </si>
  <si>
    <t>04.01</t>
  </si>
  <si>
    <t xml:space="preserve">   ACTIVIDAD 4.1-. SEGREGACION Y RECOLECCION DE RESIDUOS SOLIDOS</t>
  </si>
  <si>
    <t>04.01.01</t>
  </si>
  <si>
    <t xml:space="preserve">      CONTENEDORES PARA RECOLECCIÓN DE RESIDUOS SOLIDOS</t>
  </si>
  <si>
    <t>04.02</t>
  </si>
  <si>
    <t xml:space="preserve">   ACTIVIDAD 4.2-. ALMACENAMIENTO TEMPORAL DE RESIDUOS SOLIDOS</t>
  </si>
  <si>
    <t>04.02.01</t>
  </si>
  <si>
    <t xml:space="preserve">      ALMACENAMIENTO TEMPORAL DE RESIDUOS SOLIDOS</t>
  </si>
  <si>
    <t>04.03</t>
  </si>
  <si>
    <t xml:space="preserve">   ACTIVIDAD 4.3- PROTECCION DE RECURSOS NATURALES</t>
  </si>
  <si>
    <t>04.03.01</t>
  </si>
  <si>
    <t xml:space="preserve">      PROTECCIÓN DE RECURSOS NATURALES</t>
  </si>
  <si>
    <t>04.04</t>
  </si>
  <si>
    <t xml:space="preserve">   ACTIVIDAD 4.4.- SEÑALIZACION</t>
  </si>
  <si>
    <t>04.04.01</t>
  </si>
  <si>
    <t xml:space="preserve">      CARTELES DE PROHIBICIÓN DE EQUIPOS</t>
  </si>
  <si>
    <t>04.05</t>
  </si>
  <si>
    <t xml:space="preserve">   ACTIVIDAD 4.5.-  CAPACITACION</t>
  </si>
  <si>
    <t>04.05.01</t>
  </si>
  <si>
    <t xml:space="preserve">      CHARLA INFORMATIVA A DOCENTES Y ESTUDIANTES EN RADIACIONES ELECTROMAGNETICAS EN LA SALUD HUMANA.</t>
  </si>
  <si>
    <t>04.06</t>
  </si>
  <si>
    <t xml:space="preserve">   ACTIVIDAD 4.6- IMPLEMENTOS DE SEGURIDAD Y SALUD OCUPACIONAL.</t>
  </si>
  <si>
    <t>04.06.01</t>
  </si>
  <si>
    <t xml:space="preserve">      IMPLEMENTOS DE SEGURIDAD</t>
  </si>
  <si>
    <t>04.06.02</t>
  </si>
  <si>
    <t xml:space="preserve">     GASTOS GENERALES POR COVID-19</t>
  </si>
  <si>
    <t>04.07</t>
  </si>
  <si>
    <t xml:space="preserve">   ACTIVIDAD 4.7.- MATERIALES E INSUMOS</t>
  </si>
  <si>
    <t>04.07.01</t>
  </si>
  <si>
    <t xml:space="preserve">      MATERIALES DE INFORMACION</t>
  </si>
  <si>
    <t>COSTOS DIRECTOS</t>
  </si>
  <si>
    <t>A</t>
  </si>
  <si>
    <t>GASTOS GENERALES</t>
  </si>
  <si>
    <t>B</t>
  </si>
  <si>
    <t xml:space="preserve">GASTOS DE SUPERVISIÓN </t>
  </si>
  <si>
    <t>C</t>
  </si>
  <si>
    <t xml:space="preserve">GASTOS PARA LIQUIDACION </t>
  </si>
  <si>
    <t>D</t>
  </si>
  <si>
    <t xml:space="preserve">GESTIÓN DEL PROYECTO </t>
  </si>
  <si>
    <t>EXPEDIENTE TÉCNICO</t>
  </si>
  <si>
    <t>COSTOS INDIRECTOS</t>
  </si>
  <si>
    <t xml:space="preserve">DESCRIPCION </t>
  </si>
  <si>
    <t>II.ROSARIO</t>
  </si>
  <si>
    <t>COSTO DIRECTO</t>
  </si>
  <si>
    <t xml:space="preserve">GASTOS GENERALES ( 3.78% CD) </t>
  </si>
  <si>
    <t>GASTOS DE SUPERVISION (1.31% CD)</t>
  </si>
  <si>
    <t>GASTOS DE LIQUIDACION (0.15% CD)</t>
  </si>
  <si>
    <t>MITIGACION AMBIENTAL (0.58% CD)</t>
  </si>
  <si>
    <t>GESTION DEL PROYECTO (1.33% CD)</t>
  </si>
  <si>
    <t>EXPEDIENTE TECNICO (1.59% CD)</t>
  </si>
  <si>
    <t xml:space="preserve">COSTO INDIRECTO </t>
  </si>
  <si>
    <t>COSTO TOTAL</t>
  </si>
  <si>
    <t>PROGRAMADO Y SALDOS CON 1800000</t>
  </si>
  <si>
    <t>Nombre de la II.EE</t>
  </si>
  <si>
    <t>Costo Directo</t>
  </si>
  <si>
    <t>Mitigacion ambiental</t>
  </si>
  <si>
    <t>Expediente Tecnico</t>
  </si>
  <si>
    <t>Nuestra señora del Rosario</t>
  </si>
  <si>
    <t xml:space="preserve">Fray armando Bonifaz </t>
  </si>
  <si>
    <t xml:space="preserve">Total </t>
  </si>
  <si>
    <t>Programado</t>
  </si>
  <si>
    <t>Saldo</t>
  </si>
  <si>
    <t>POA REPROGRAMADO 2023</t>
  </si>
  <si>
    <t>Recursos Determinados</t>
  </si>
  <si>
    <t>017 - 2023</t>
  </si>
  <si>
    <t xml:space="preserve">ESPECIFICAS </t>
  </si>
  <si>
    <t xml:space="preserve">ING. RICHARD  JOHN  BRAVO  ALCCA </t>
  </si>
  <si>
    <t>CIP 144635</t>
  </si>
  <si>
    <t>……………………………………………………………………………………………………………</t>
  </si>
  <si>
    <t>CONTROL CONCURRENTE</t>
  </si>
  <si>
    <t>F</t>
  </si>
  <si>
    <t>RESIDENTE DE PROYECTO</t>
  </si>
  <si>
    <t>AÑO</t>
  </si>
  <si>
    <t>DEVENGADO MENSUALIZADO</t>
  </si>
  <si>
    <t>Ene</t>
  </si>
  <si>
    <t>Feb</t>
  </si>
  <si>
    <t>Mar</t>
  </si>
  <si>
    <t>Abr</t>
  </si>
  <si>
    <t>May</t>
  </si>
  <si>
    <t>Jun</t>
  </si>
  <si>
    <t>Jul</t>
  </si>
  <si>
    <t>Ago</t>
  </si>
  <si>
    <t>Set</t>
  </si>
  <si>
    <t>Oct</t>
  </si>
  <si>
    <t>Nov</t>
  </si>
  <si>
    <t>Dic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</si>
</sst>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-&quot;S/&quot;* #,##0.00_-;\-&quot;S/&quot;* #,##0.00_-;_-&quot;S/&quot;* &quot;-&quot;??_-;_-@_-"/>
    <numFmt numFmtId="165" formatCode="#,##0.00;[Red]#,##0.00"/>
    <numFmt numFmtId="166" formatCode="0.00;[Red]0.00"/>
    <numFmt numFmtId="167" formatCode="0;;;@"/>
    <numFmt numFmtId="168" formatCode="#,##0.0"/>
    <numFmt numFmtId="169" formatCode="0.000000"/>
  </numFmts>
  <fonts count="6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Agency FB"/>
      <family val="2"/>
    </font>
    <font>
      <sz val="11"/>
      <name val="Agency FB"/>
      <family val="2"/>
    </font>
    <font>
      <b/>
      <sz val="18"/>
      <name val="Agency FB"/>
      <family val="2"/>
    </font>
    <font>
      <b/>
      <sz val="11"/>
      <color indexed="8"/>
      <name val="Agency FB"/>
      <family val="2"/>
    </font>
    <font>
      <b/>
      <sz val="11"/>
      <color theme="1"/>
      <name val="Agency FB"/>
      <family val="2"/>
    </font>
    <font>
      <b/>
      <sz val="11"/>
      <color rgb="FFFF0000"/>
      <name val="Agency FB"/>
      <family val="2"/>
    </font>
    <font>
      <b/>
      <sz val="11"/>
      <color rgb="FF00B050"/>
      <name val="Agency FB"/>
      <family val="2"/>
    </font>
    <font>
      <sz val="10"/>
      <name val="Arial"/>
      <family val="2"/>
    </font>
    <font>
      <b/>
      <sz val="12"/>
      <name val="Agency FB"/>
      <family val="2"/>
    </font>
    <font>
      <sz val="12"/>
      <name val="Agency FB"/>
      <family val="2"/>
    </font>
    <font>
      <sz val="11"/>
      <color indexed="8"/>
      <name val="Agency FB"/>
      <family val="2"/>
    </font>
    <font>
      <sz val="11"/>
      <name val="Arial"/>
      <family val="2"/>
    </font>
    <font>
      <sz val="11"/>
      <color theme="1"/>
      <name val="Agency FB"/>
      <family val="2"/>
    </font>
    <font>
      <sz val="11"/>
      <color rgb="FFFF0000"/>
      <name val="Agency FB"/>
      <family val="2"/>
    </font>
    <font>
      <sz val="11"/>
      <color indexed="72"/>
      <name val="Arial"/>
      <family val="2"/>
    </font>
    <font>
      <sz val="10"/>
      <name val="Trebuchet MS"/>
      <family val="2"/>
    </font>
    <font>
      <sz val="13"/>
      <name val="Agency FB"/>
      <family val="2"/>
    </font>
    <font>
      <b/>
      <sz val="12"/>
      <color theme="1"/>
      <name val="Agency FB"/>
      <family val="2"/>
    </font>
    <font>
      <sz val="12"/>
      <color indexed="8"/>
      <name val="Agency FB"/>
      <family val="2"/>
    </font>
    <font>
      <b/>
      <sz val="12"/>
      <color indexed="8"/>
      <name val="Agency FB"/>
      <family val="2"/>
    </font>
    <font>
      <b/>
      <sz val="14"/>
      <name val="Agency FB"/>
      <family val="2"/>
    </font>
    <font>
      <sz val="11"/>
      <color rgb="FF222222"/>
      <name val="Agency FB"/>
      <family val="2"/>
    </font>
    <font>
      <sz val="7"/>
      <color rgb="FF222222"/>
      <name val="Agency FB"/>
      <family val="2"/>
    </font>
    <font>
      <b/>
      <sz val="9"/>
      <color indexed="81"/>
      <name val="Tahoma"/>
      <family val="2"/>
    </font>
    <font>
      <sz val="11"/>
      <color rgb="FFFFFFFF"/>
      <name val="ICiel_Gotham_Medium"/>
    </font>
    <font>
      <sz val="11"/>
      <color rgb="FF000000"/>
      <name val="Lato_Regular"/>
    </font>
    <font>
      <sz val="11"/>
      <color rgb="FFFF0000"/>
      <name val="Lato_Regular"/>
    </font>
    <font>
      <b/>
      <sz val="10"/>
      <color theme="1"/>
      <name val="Century Gothic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22"/>
      <name val="Calibri"/>
      <family val="2"/>
      <scheme val="minor"/>
    </font>
    <font>
      <sz val="16"/>
      <name val="Calibri"/>
      <family val="2"/>
      <scheme val="minor"/>
    </font>
    <font>
      <sz val="12"/>
      <name val="Calibri"/>
      <family val="2"/>
      <scheme val="minor"/>
    </font>
    <font>
      <sz val="14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theme="0" tint="-0.1499984740745262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0" tint="-0.1499984740745262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72"/>
      <name val="Calibri"/>
      <family val="2"/>
      <scheme val="minor"/>
    </font>
    <font>
      <sz val="11"/>
      <color rgb="FF00B0F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sz val="13"/>
      <name val="Calibri"/>
      <family val="2"/>
      <scheme val="minor"/>
    </font>
    <font>
      <b/>
      <sz val="12"/>
      <color theme="0" tint="-0.14999847407452621"/>
      <name val="Calibri"/>
      <family val="2"/>
      <scheme val="minor"/>
    </font>
    <font>
      <b/>
      <sz val="16"/>
      <color rgb="FFC00000"/>
      <name val="Calibri"/>
      <family val="2"/>
      <scheme val="minor"/>
    </font>
    <font>
      <sz val="12"/>
      <color indexed="8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indexed="8"/>
      <name val="Calibri"/>
      <family val="2"/>
      <scheme val="minor"/>
    </font>
    <font>
      <b/>
      <sz val="16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rgb="FF222222"/>
      <name val="Calibri"/>
      <family val="2"/>
      <scheme val="minor"/>
    </font>
    <font>
      <sz val="7"/>
      <color theme="0"/>
      <name val="Calibri"/>
      <family val="2"/>
      <scheme val="minor"/>
    </font>
    <font>
      <sz val="7"/>
      <color rgb="FF222222"/>
      <name val="Calibri"/>
      <family val="2"/>
      <scheme val="minor"/>
    </font>
    <font>
      <sz val="10"/>
      <color rgb="FF222222"/>
      <name val="Calibri"/>
      <family val="2"/>
      <scheme val="minor"/>
    </font>
    <font>
      <sz val="20"/>
      <color rgb="FF222222"/>
      <name val="Calibri"/>
      <family val="2"/>
      <scheme val="minor"/>
    </font>
    <font>
      <sz val="2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8DBA"/>
        <bgColor indexed="64"/>
      </patternFill>
    </fill>
    <fill>
      <patternFill patternType="solid">
        <fgColor rgb="FFE5E5E5"/>
        <bgColor indexed="64"/>
      </patternFill>
    </fill>
    <fill>
      <patternFill patternType="solid">
        <fgColor theme="7" tint="0.39997558519241921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0" fontId="1" fillId="0" borderId="0"/>
    <xf numFmtId="0" fontId="9" fillId="0" borderId="0"/>
    <xf numFmtId="0" fontId="17" fillId="0" borderId="0"/>
    <xf numFmtId="9" fontId="1" fillId="0" borderId="0" applyFont="0" applyFill="0" applyBorder="0" applyAlignment="0" applyProtection="0"/>
  </cellStyleXfs>
  <cellXfs count="519">
    <xf numFmtId="0" fontId="0" fillId="0" borderId="0" xfId="0"/>
    <xf numFmtId="0" fontId="2" fillId="2" borderId="0" xfId="2" applyFont="1" applyFill="1" applyAlignment="1">
      <alignment horizontal="center" vertical="center"/>
    </xf>
    <xf numFmtId="3" fontId="3" fillId="0" borderId="0" xfId="2" applyNumberFormat="1" applyFont="1" applyAlignment="1">
      <alignment vertical="center"/>
    </xf>
    <xf numFmtId="4" fontId="3" fillId="0" borderId="0" xfId="2" applyNumberFormat="1" applyFont="1" applyAlignment="1">
      <alignment horizontal="right" vertical="center"/>
    </xf>
    <xf numFmtId="0" fontId="3" fillId="0" borderId="0" xfId="2" applyFont="1" applyAlignment="1">
      <alignment vertical="center"/>
    </xf>
    <xf numFmtId="0" fontId="2" fillId="2" borderId="1" xfId="2" applyFont="1" applyFill="1" applyBorder="1" applyAlignment="1">
      <alignment horizontal="left" vertical="center"/>
    </xf>
    <xf numFmtId="0" fontId="3" fillId="2" borderId="0" xfId="2" applyFont="1" applyFill="1" applyAlignment="1">
      <alignment horizontal="left" vertical="center" wrapText="1"/>
    </xf>
    <xf numFmtId="0" fontId="3" fillId="2" borderId="0" xfId="2" applyFont="1" applyFill="1" applyAlignment="1">
      <alignment horizontal="left" vertical="center"/>
    </xf>
    <xf numFmtId="4" fontId="2" fillId="2" borderId="1" xfId="2" applyNumberFormat="1" applyFont="1" applyFill="1" applyBorder="1" applyAlignment="1">
      <alignment horizontal="left" vertical="center"/>
    </xf>
    <xf numFmtId="0" fontId="3" fillId="2" borderId="2" xfId="2" applyFont="1" applyFill="1" applyBorder="1" applyAlignment="1">
      <alignment horizontal="left" vertical="center"/>
    </xf>
    <xf numFmtId="0" fontId="3" fillId="2" borderId="3" xfId="2" applyFont="1" applyFill="1" applyBorder="1" applyAlignment="1">
      <alignment horizontal="center" vertical="center"/>
    </xf>
    <xf numFmtId="165" fontId="3" fillId="2" borderId="3" xfId="2" applyNumberFormat="1" applyFont="1" applyFill="1" applyBorder="1" applyAlignment="1">
      <alignment horizontal="right" vertical="center"/>
    </xf>
    <xf numFmtId="165" fontId="3" fillId="2" borderId="3" xfId="2" applyNumberFormat="1" applyFont="1" applyFill="1" applyBorder="1" applyAlignment="1">
      <alignment horizontal="left" vertical="center"/>
    </xf>
    <xf numFmtId="3" fontId="3" fillId="2" borderId="3" xfId="2" applyNumberFormat="1" applyFont="1" applyFill="1" applyBorder="1" applyAlignment="1">
      <alignment horizontal="left" vertical="center"/>
    </xf>
    <xf numFmtId="4" fontId="3" fillId="2" borderId="3" xfId="2" applyNumberFormat="1" applyFont="1" applyFill="1" applyBorder="1" applyAlignment="1">
      <alignment horizontal="left" vertical="center"/>
    </xf>
    <xf numFmtId="3" fontId="3" fillId="0" borderId="3" xfId="2" applyNumberFormat="1" applyFont="1" applyBorder="1" applyAlignment="1">
      <alignment vertical="center"/>
    </xf>
    <xf numFmtId="4" fontId="3" fillId="0" borderId="4" xfId="2" applyNumberFormat="1" applyFont="1" applyBorder="1" applyAlignment="1">
      <alignment horizontal="right" vertical="center"/>
    </xf>
    <xf numFmtId="3" fontId="3" fillId="0" borderId="5" xfId="2" applyNumberFormat="1" applyFont="1" applyBorder="1" applyAlignment="1">
      <alignment vertical="center"/>
    </xf>
    <xf numFmtId="4" fontId="3" fillId="0" borderId="6" xfId="2" applyNumberFormat="1" applyFont="1" applyBorder="1" applyAlignment="1">
      <alignment horizontal="right" vertical="center"/>
    </xf>
    <xf numFmtId="0" fontId="2" fillId="2" borderId="7" xfId="2" applyFont="1" applyFill="1" applyBorder="1" applyAlignment="1">
      <alignment horizontal="center" vertical="center" wrapText="1"/>
    </xf>
    <xf numFmtId="0" fontId="2" fillId="2" borderId="8" xfId="2" applyFont="1" applyFill="1" applyBorder="1" applyAlignment="1">
      <alignment horizontal="center" vertical="center" wrapText="1"/>
    </xf>
    <xf numFmtId="3" fontId="7" fillId="0" borderId="1" xfId="2" applyNumberFormat="1" applyFont="1" applyBorder="1" applyAlignment="1">
      <alignment horizontal="center" vertical="center"/>
    </xf>
    <xf numFmtId="4" fontId="8" fillId="0" borderId="1" xfId="2" applyNumberFormat="1" applyFont="1" applyBorder="1" applyAlignment="1">
      <alignment horizontal="center" vertical="center"/>
    </xf>
    <xf numFmtId="3" fontId="7" fillId="3" borderId="1" xfId="2" applyNumberFormat="1" applyFont="1" applyFill="1" applyBorder="1" applyAlignment="1">
      <alignment horizontal="center" vertical="center"/>
    </xf>
    <xf numFmtId="4" fontId="8" fillId="3" borderId="1" xfId="2" applyNumberFormat="1" applyFont="1" applyFill="1" applyBorder="1" applyAlignment="1">
      <alignment horizontal="center" vertical="center"/>
    </xf>
    <xf numFmtId="0" fontId="10" fillId="4" borderId="2" xfId="3" applyFont="1" applyFill="1" applyBorder="1" applyAlignment="1">
      <alignment horizontal="left" vertical="center"/>
    </xf>
    <xf numFmtId="0" fontId="10" fillId="4" borderId="2" xfId="3" applyFont="1" applyFill="1" applyBorder="1" applyAlignment="1">
      <alignment horizontal="left" vertical="center" wrapText="1"/>
    </xf>
    <xf numFmtId="166" fontId="11" fillId="4" borderId="3" xfId="3" applyNumberFormat="1" applyFont="1" applyFill="1" applyBorder="1" applyAlignment="1">
      <alignment horizontal="left" vertical="center" wrapText="1"/>
    </xf>
    <xf numFmtId="3" fontId="11" fillId="4" borderId="3" xfId="3" applyNumberFormat="1" applyFont="1" applyFill="1" applyBorder="1" applyAlignment="1">
      <alignment horizontal="left" vertical="center" wrapText="1"/>
    </xf>
    <xf numFmtId="0" fontId="11" fillId="4" borderId="3" xfId="3" applyFont="1" applyFill="1" applyBorder="1" applyAlignment="1">
      <alignment horizontal="left" vertical="center" wrapText="1"/>
    </xf>
    <xf numFmtId="165" fontId="11" fillId="4" borderId="3" xfId="3" applyNumberFormat="1" applyFont="1" applyFill="1" applyBorder="1" applyAlignment="1">
      <alignment horizontal="left" vertical="center"/>
    </xf>
    <xf numFmtId="3" fontId="11" fillId="4" borderId="3" xfId="3" applyNumberFormat="1" applyFont="1" applyFill="1" applyBorder="1" applyAlignment="1">
      <alignment horizontal="left" vertical="center"/>
    </xf>
    <xf numFmtId="4" fontId="11" fillId="4" borderId="3" xfId="3" applyNumberFormat="1" applyFont="1" applyFill="1" applyBorder="1" applyAlignment="1">
      <alignment horizontal="left" vertical="center"/>
    </xf>
    <xf numFmtId="4" fontId="11" fillId="4" borderId="4" xfId="3" applyNumberFormat="1" applyFont="1" applyFill="1" applyBorder="1" applyAlignment="1">
      <alignment horizontal="right" vertical="center"/>
    </xf>
    <xf numFmtId="0" fontId="2" fillId="2" borderId="1" xfId="2" applyFont="1" applyFill="1" applyBorder="1" applyAlignment="1">
      <alignment horizontal="center" vertical="center" wrapText="1"/>
    </xf>
    <xf numFmtId="0" fontId="10" fillId="2" borderId="2" xfId="3" applyFont="1" applyFill="1" applyBorder="1" applyAlignment="1">
      <alignment vertical="top" wrapText="1"/>
    </xf>
    <xf numFmtId="166" fontId="11" fillId="2" borderId="3" xfId="3" applyNumberFormat="1" applyFont="1" applyFill="1" applyBorder="1" applyAlignment="1">
      <alignment wrapText="1"/>
    </xf>
    <xf numFmtId="3" fontId="11" fillId="2" borderId="3" xfId="3" applyNumberFormat="1" applyFont="1" applyFill="1" applyBorder="1" applyAlignment="1">
      <alignment wrapText="1"/>
    </xf>
    <xf numFmtId="0" fontId="11" fillId="2" borderId="3" xfId="3" applyFont="1" applyFill="1" applyBorder="1" applyAlignment="1">
      <alignment wrapText="1"/>
    </xf>
    <xf numFmtId="165" fontId="11" fillId="2" borderId="3" xfId="3" applyNumberFormat="1" applyFont="1" applyFill="1" applyBorder="1"/>
    <xf numFmtId="3" fontId="11" fillId="2" borderId="3" xfId="3" applyNumberFormat="1" applyFont="1" applyFill="1" applyBorder="1"/>
    <xf numFmtId="4" fontId="11" fillId="2" borderId="3" xfId="3" applyNumberFormat="1" applyFont="1" applyFill="1" applyBorder="1"/>
    <xf numFmtId="4" fontId="11" fillId="2" borderId="4" xfId="3" applyNumberFormat="1" applyFont="1" applyFill="1" applyBorder="1" applyAlignment="1">
      <alignment horizontal="right"/>
    </xf>
    <xf numFmtId="0" fontId="3" fillId="2" borderId="1" xfId="2" applyFont="1" applyFill="1" applyBorder="1" applyAlignment="1">
      <alignment horizontal="center" vertical="center" wrapText="1"/>
    </xf>
    <xf numFmtId="0" fontId="3" fillId="2" borderId="1" xfId="2" applyFont="1" applyFill="1" applyBorder="1" applyAlignment="1">
      <alignment vertical="center" wrapText="1"/>
    </xf>
    <xf numFmtId="0" fontId="12" fillId="2" borderId="1" xfId="2" applyFont="1" applyFill="1" applyBorder="1" applyAlignment="1">
      <alignment horizontal="center" vertical="center"/>
    </xf>
    <xf numFmtId="3" fontId="12" fillId="2" borderId="1" xfId="2" applyNumberFormat="1" applyFont="1" applyFill="1" applyBorder="1" applyAlignment="1">
      <alignment horizontal="center" vertical="center"/>
    </xf>
    <xf numFmtId="3" fontId="3" fillId="2" borderId="1" xfId="2" applyNumberFormat="1" applyFont="1" applyFill="1" applyBorder="1" applyAlignment="1">
      <alignment horizontal="center" vertical="center" wrapText="1"/>
    </xf>
    <xf numFmtId="167" fontId="13" fillId="0" borderId="1" xfId="0" applyNumberFormat="1" applyFont="1" applyBorder="1" applyAlignment="1">
      <alignment horizontal="center" vertical="center" wrapText="1"/>
    </xf>
    <xf numFmtId="0" fontId="3" fillId="2" borderId="1" xfId="2" applyFont="1" applyFill="1" applyBorder="1" applyAlignment="1">
      <alignment vertical="center" wrapText="1" readingOrder="1"/>
    </xf>
    <xf numFmtId="4" fontId="3" fillId="2" borderId="1" xfId="2" applyNumberFormat="1" applyFont="1" applyFill="1" applyBorder="1" applyAlignment="1">
      <alignment vertical="center"/>
    </xf>
    <xf numFmtId="4" fontId="14" fillId="0" borderId="1" xfId="2" applyNumberFormat="1" applyFont="1" applyBorder="1" applyAlignment="1">
      <alignment vertical="center"/>
    </xf>
    <xf numFmtId="3" fontId="14" fillId="0" borderId="1" xfId="2" applyNumberFormat="1" applyFont="1" applyBorder="1" applyAlignment="1">
      <alignment vertical="center"/>
    </xf>
    <xf numFmtId="4" fontId="3" fillId="0" borderId="1" xfId="2" applyNumberFormat="1" applyFont="1" applyBorder="1" applyAlignment="1">
      <alignment vertical="center"/>
    </xf>
    <xf numFmtId="4" fontId="14" fillId="3" borderId="1" xfId="2" applyNumberFormat="1" applyFont="1" applyFill="1" applyBorder="1" applyAlignment="1">
      <alignment horizontal="right" vertical="center"/>
    </xf>
    <xf numFmtId="0" fontId="13" fillId="0" borderId="1" xfId="0" applyFont="1" applyBorder="1" applyAlignment="1">
      <alignment horizontal="center"/>
    </xf>
    <xf numFmtId="4" fontId="14" fillId="2" borderId="1" xfId="2" applyNumberFormat="1" applyFont="1" applyFill="1" applyBorder="1" applyAlignment="1">
      <alignment vertical="center"/>
    </xf>
    <xf numFmtId="3" fontId="14" fillId="2" borderId="2" xfId="2" applyNumberFormat="1" applyFont="1" applyFill="1" applyBorder="1" applyAlignment="1">
      <alignment vertical="center"/>
    </xf>
    <xf numFmtId="0" fontId="3" fillId="2" borderId="1" xfId="2" applyFont="1" applyFill="1" applyBorder="1" applyAlignment="1">
      <alignment vertical="center"/>
    </xf>
    <xf numFmtId="3" fontId="14" fillId="2" borderId="4" xfId="2" applyNumberFormat="1" applyFont="1" applyFill="1" applyBorder="1" applyAlignment="1">
      <alignment vertical="center"/>
    </xf>
    <xf numFmtId="3" fontId="14" fillId="2" borderId="1" xfId="2" applyNumberFormat="1" applyFont="1" applyFill="1" applyBorder="1" applyAlignment="1">
      <alignment vertical="center"/>
    </xf>
    <xf numFmtId="0" fontId="3" fillId="2" borderId="0" xfId="2" applyFont="1" applyFill="1" applyAlignment="1">
      <alignment vertical="center"/>
    </xf>
    <xf numFmtId="0" fontId="13" fillId="2" borderId="7" xfId="0" applyFont="1" applyFill="1" applyBorder="1" applyAlignment="1">
      <alignment horizontal="center"/>
    </xf>
    <xf numFmtId="0" fontId="13" fillId="0" borderId="7" xfId="0" applyFont="1" applyBorder="1" applyAlignment="1">
      <alignment horizontal="center"/>
    </xf>
    <xf numFmtId="167" fontId="13" fillId="2" borderId="1" xfId="0" applyNumberFormat="1" applyFont="1" applyFill="1" applyBorder="1" applyAlignment="1">
      <alignment horizontal="center" vertical="center" wrapText="1"/>
    </xf>
    <xf numFmtId="1" fontId="13" fillId="0" borderId="1" xfId="0" applyNumberFormat="1" applyFont="1" applyBorder="1" applyAlignment="1">
      <alignment horizontal="center" vertical="center"/>
    </xf>
    <xf numFmtId="3" fontId="14" fillId="0" borderId="2" xfId="2" applyNumberFormat="1" applyFont="1" applyBorder="1" applyAlignment="1">
      <alignment vertical="center"/>
    </xf>
    <xf numFmtId="3" fontId="14" fillId="0" borderId="4" xfId="2" applyNumberFormat="1" applyFont="1" applyBorder="1" applyAlignment="1">
      <alignment vertical="center"/>
    </xf>
    <xf numFmtId="1" fontId="13" fillId="0" borderId="9" xfId="0" applyNumberFormat="1" applyFont="1" applyBorder="1" applyAlignment="1">
      <alignment horizontal="center" vertical="center"/>
    </xf>
    <xf numFmtId="168" fontId="3" fillId="2" borderId="0" xfId="2" applyNumberFormat="1" applyFont="1" applyFill="1" applyAlignment="1">
      <alignment vertical="center"/>
    </xf>
    <xf numFmtId="1" fontId="13" fillId="0" borderId="8" xfId="0" applyNumberFormat="1" applyFont="1" applyBorder="1" applyAlignment="1">
      <alignment horizontal="center" vertical="center"/>
    </xf>
    <xf numFmtId="4" fontId="3" fillId="0" borderId="0" xfId="2" applyNumberFormat="1" applyFont="1" applyAlignment="1">
      <alignment vertical="center"/>
    </xf>
    <xf numFmtId="168" fontId="3" fillId="0" borderId="0" xfId="2" applyNumberFormat="1" applyFont="1" applyAlignment="1">
      <alignment vertical="center"/>
    </xf>
    <xf numFmtId="1" fontId="13" fillId="0" borderId="7" xfId="0" applyNumberFormat="1" applyFont="1" applyBorder="1" applyAlignment="1">
      <alignment horizontal="center" vertical="center"/>
    </xf>
    <xf numFmtId="0" fontId="13" fillId="0" borderId="8" xfId="0" applyFont="1" applyBorder="1" applyAlignment="1">
      <alignment horizontal="center"/>
    </xf>
    <xf numFmtId="3" fontId="15" fillId="2" borderId="1" xfId="2" applyNumberFormat="1" applyFont="1" applyFill="1" applyBorder="1" applyAlignment="1">
      <alignment vertical="center"/>
    </xf>
    <xf numFmtId="4" fontId="15" fillId="2" borderId="1" xfId="2" applyNumberFormat="1" applyFont="1" applyFill="1" applyBorder="1" applyAlignment="1">
      <alignment vertical="center"/>
    </xf>
    <xf numFmtId="1" fontId="16" fillId="0" borderId="1" xfId="0" applyNumberFormat="1" applyFont="1" applyBorder="1" applyAlignment="1" applyProtection="1">
      <alignment horizontal="center" vertical="center"/>
      <protection locked="0"/>
    </xf>
    <xf numFmtId="3" fontId="12" fillId="2" borderId="3" xfId="2" applyNumberFormat="1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/>
    </xf>
    <xf numFmtId="167" fontId="13" fillId="5" borderId="1" xfId="0" applyNumberFormat="1" applyFont="1" applyFill="1" applyBorder="1" applyAlignment="1">
      <alignment horizontal="center" vertical="center" wrapText="1"/>
    </xf>
    <xf numFmtId="167" fontId="13" fillId="2" borderId="1" xfId="0" applyNumberFormat="1" applyFont="1" applyFill="1" applyBorder="1" applyAlignment="1">
      <alignment horizontal="center" vertical="center"/>
    </xf>
    <xf numFmtId="167" fontId="13" fillId="0" borderId="1" xfId="0" applyNumberFormat="1" applyFont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1" fontId="13" fillId="2" borderId="1" xfId="0" applyNumberFormat="1" applyFont="1" applyFill="1" applyBorder="1" applyAlignment="1">
      <alignment horizontal="center" vertical="center"/>
    </xf>
    <xf numFmtId="0" fontId="3" fillId="0" borderId="1" xfId="2" applyFont="1" applyBorder="1" applyAlignment="1">
      <alignment vertical="center"/>
    </xf>
    <xf numFmtId="3" fontId="15" fillId="2" borderId="1" xfId="2" applyNumberFormat="1" applyFont="1" applyFill="1" applyBorder="1" applyAlignment="1">
      <alignment horizontal="center" vertical="center" wrapText="1"/>
    </xf>
    <xf numFmtId="1" fontId="13" fillId="6" borderId="10" xfId="0" applyNumberFormat="1" applyFont="1" applyFill="1" applyBorder="1" applyAlignment="1">
      <alignment horizontal="center" vertical="center"/>
    </xf>
    <xf numFmtId="4" fontId="11" fillId="4" borderId="10" xfId="3" applyNumberFormat="1" applyFont="1" applyFill="1" applyBorder="1" applyAlignment="1">
      <alignment horizontal="left" vertical="center"/>
    </xf>
    <xf numFmtId="1" fontId="13" fillId="6" borderId="3" xfId="0" applyNumberFormat="1" applyFont="1" applyFill="1" applyBorder="1" applyAlignment="1">
      <alignment horizontal="center" vertical="center"/>
    </xf>
    <xf numFmtId="2" fontId="13" fillId="6" borderId="1" xfId="0" applyNumberFormat="1" applyFont="1" applyFill="1" applyBorder="1" applyAlignment="1">
      <alignment horizontal="center" vertical="center"/>
    </xf>
    <xf numFmtId="2" fontId="13" fillId="0" borderId="1" xfId="0" applyNumberFormat="1" applyFont="1" applyBorder="1" applyAlignment="1">
      <alignment horizontal="center" vertical="center" wrapText="1"/>
    </xf>
    <xf numFmtId="3" fontId="18" fillId="0" borderId="1" xfId="4" applyNumberFormat="1" applyFont="1" applyBorder="1" applyAlignment="1">
      <alignment horizontal="left" wrapText="1"/>
    </xf>
    <xf numFmtId="2" fontId="13" fillId="6" borderId="0" xfId="0" applyNumberFormat="1" applyFont="1" applyFill="1" applyAlignment="1">
      <alignment horizontal="center" vertical="center"/>
    </xf>
    <xf numFmtId="4" fontId="11" fillId="2" borderId="0" xfId="3" applyNumberFormat="1" applyFont="1" applyFill="1"/>
    <xf numFmtId="0" fontId="3" fillId="2" borderId="7" xfId="2" applyFont="1" applyFill="1" applyBorder="1" applyAlignment="1">
      <alignment horizontal="center" vertical="center" wrapText="1"/>
    </xf>
    <xf numFmtId="0" fontId="3" fillId="2" borderId="7" xfId="2" applyFont="1" applyFill="1" applyBorder="1" applyAlignment="1">
      <alignment vertical="center" wrapText="1"/>
    </xf>
    <xf numFmtId="0" fontId="12" fillId="2" borderId="7" xfId="2" applyFont="1" applyFill="1" applyBorder="1" applyAlignment="1">
      <alignment horizontal="center" vertical="center"/>
    </xf>
    <xf numFmtId="3" fontId="12" fillId="2" borderId="7" xfId="2" applyNumberFormat="1" applyFont="1" applyFill="1" applyBorder="1" applyAlignment="1">
      <alignment horizontal="center" vertical="center"/>
    </xf>
    <xf numFmtId="3" fontId="3" fillId="2" borderId="7" xfId="2" applyNumberFormat="1" applyFont="1" applyFill="1" applyBorder="1" applyAlignment="1">
      <alignment horizontal="center" vertical="center" wrapText="1"/>
    </xf>
    <xf numFmtId="0" fontId="3" fillId="2" borderId="7" xfId="2" applyFont="1" applyFill="1" applyBorder="1" applyAlignment="1">
      <alignment vertical="center" wrapText="1" readingOrder="1"/>
    </xf>
    <xf numFmtId="4" fontId="14" fillId="0" borderId="7" xfId="2" applyNumberFormat="1" applyFont="1" applyBorder="1" applyAlignment="1">
      <alignment vertical="center"/>
    </xf>
    <xf numFmtId="3" fontId="14" fillId="0" borderId="7" xfId="2" applyNumberFormat="1" applyFont="1" applyBorder="1" applyAlignment="1">
      <alignment vertical="center"/>
    </xf>
    <xf numFmtId="0" fontId="12" fillId="3" borderId="11" xfId="2" applyFont="1" applyFill="1" applyBorder="1" applyAlignment="1">
      <alignment horizontal="center" vertical="center"/>
    </xf>
    <xf numFmtId="3" fontId="3" fillId="3" borderId="11" xfId="2" applyNumberFormat="1" applyFont="1" applyFill="1" applyBorder="1" applyAlignment="1">
      <alignment horizontal="center" vertical="center" wrapText="1"/>
    </xf>
    <xf numFmtId="0" fontId="3" fillId="3" borderId="11" xfId="2" applyFont="1" applyFill="1" applyBorder="1" applyAlignment="1">
      <alignment vertical="center" wrapText="1" readingOrder="1"/>
    </xf>
    <xf numFmtId="4" fontId="10" fillId="3" borderId="11" xfId="2" applyNumberFormat="1" applyFont="1" applyFill="1" applyBorder="1" applyAlignment="1">
      <alignment vertical="center"/>
    </xf>
    <xf numFmtId="3" fontId="19" fillId="3" borderId="11" xfId="2" applyNumberFormat="1" applyFont="1" applyFill="1" applyBorder="1" applyAlignment="1">
      <alignment vertical="center"/>
    </xf>
    <xf numFmtId="4" fontId="19" fillId="3" borderId="11" xfId="2" applyNumberFormat="1" applyFont="1" applyFill="1" applyBorder="1" applyAlignment="1">
      <alignment vertical="center"/>
    </xf>
    <xf numFmtId="4" fontId="6" fillId="3" borderId="0" xfId="2" applyNumberFormat="1" applyFont="1" applyFill="1" applyAlignment="1">
      <alignment vertical="center"/>
    </xf>
    <xf numFmtId="0" fontId="3" fillId="2" borderId="11" xfId="2" applyFont="1" applyFill="1" applyBorder="1" applyAlignment="1">
      <alignment horizontal="center" vertical="center"/>
    </xf>
    <xf numFmtId="0" fontId="3" fillId="2" borderId="11" xfId="2" applyFont="1" applyFill="1" applyBorder="1" applyAlignment="1">
      <alignment vertical="center" wrapText="1" readingOrder="1"/>
    </xf>
    <xf numFmtId="0" fontId="12" fillId="2" borderId="11" xfId="2" applyFont="1" applyFill="1" applyBorder="1" applyAlignment="1">
      <alignment horizontal="center" vertical="center"/>
    </xf>
    <xf numFmtId="3" fontId="3" fillId="2" borderId="11" xfId="2" applyNumberFormat="1" applyFont="1" applyFill="1" applyBorder="1" applyAlignment="1">
      <alignment horizontal="center" vertical="center" wrapText="1"/>
    </xf>
    <xf numFmtId="4" fontId="11" fillId="2" borderId="11" xfId="2" applyNumberFormat="1" applyFont="1" applyFill="1" applyBorder="1" applyAlignment="1">
      <alignment vertical="center"/>
    </xf>
    <xf numFmtId="3" fontId="20" fillId="2" borderId="11" xfId="2" applyNumberFormat="1" applyFont="1" applyFill="1" applyBorder="1" applyAlignment="1">
      <alignment vertical="center"/>
    </xf>
    <xf numFmtId="4" fontId="20" fillId="2" borderId="11" xfId="2" applyNumberFormat="1" applyFont="1" applyFill="1" applyBorder="1" applyAlignment="1">
      <alignment horizontal="right" vertical="center"/>
    </xf>
    <xf numFmtId="3" fontId="21" fillId="3" borderId="11" xfId="2" applyNumberFormat="1" applyFont="1" applyFill="1" applyBorder="1" applyAlignment="1">
      <alignment vertical="center"/>
    </xf>
    <xf numFmtId="164" fontId="3" fillId="3" borderId="1" xfId="1" applyFont="1" applyFill="1" applyBorder="1" applyAlignment="1">
      <alignment vertical="center"/>
    </xf>
    <xf numFmtId="0" fontId="3" fillId="3" borderId="1" xfId="2" applyFont="1" applyFill="1" applyBorder="1" applyAlignment="1">
      <alignment vertical="center"/>
    </xf>
    <xf numFmtId="4" fontId="21" fillId="3" borderId="11" xfId="2" applyNumberFormat="1" applyFont="1" applyFill="1" applyBorder="1" applyAlignment="1">
      <alignment horizontal="right" vertical="center"/>
    </xf>
    <xf numFmtId="0" fontId="12" fillId="7" borderId="11" xfId="2" applyFont="1" applyFill="1" applyBorder="1" applyAlignment="1">
      <alignment horizontal="center" vertical="center"/>
    </xf>
    <xf numFmtId="3" fontId="3" fillId="7" borderId="11" xfId="2" applyNumberFormat="1" applyFont="1" applyFill="1" applyBorder="1" applyAlignment="1">
      <alignment horizontal="center" vertical="center" wrapText="1"/>
    </xf>
    <xf numFmtId="0" fontId="3" fillId="7" borderId="11" xfId="2" applyFont="1" applyFill="1" applyBorder="1" applyAlignment="1">
      <alignment vertical="center" wrapText="1" readingOrder="1"/>
    </xf>
    <xf numFmtId="4" fontId="10" fillId="7" borderId="11" xfId="2" applyNumberFormat="1" applyFont="1" applyFill="1" applyBorder="1" applyAlignment="1">
      <alignment vertical="center"/>
    </xf>
    <xf numFmtId="3" fontId="21" fillId="7" borderId="11" xfId="2" applyNumberFormat="1" applyFont="1" applyFill="1" applyBorder="1" applyAlignment="1">
      <alignment vertical="center"/>
    </xf>
    <xf numFmtId="164" fontId="2" fillId="8" borderId="1" xfId="1" applyFont="1" applyFill="1" applyBorder="1" applyAlignment="1">
      <alignment vertical="center"/>
    </xf>
    <xf numFmtId="4" fontId="19" fillId="7" borderId="11" xfId="2" applyNumberFormat="1" applyFont="1" applyFill="1" applyBorder="1" applyAlignment="1">
      <alignment vertical="center"/>
    </xf>
    <xf numFmtId="169" fontId="3" fillId="0" borderId="0" xfId="2" applyNumberFormat="1" applyFont="1" applyAlignment="1">
      <alignment vertical="center"/>
    </xf>
    <xf numFmtId="0" fontId="3" fillId="2" borderId="8" xfId="2" applyFont="1" applyFill="1" applyBorder="1" applyAlignment="1">
      <alignment horizontal="center" vertical="center"/>
    </xf>
    <xf numFmtId="0" fontId="3" fillId="2" borderId="8" xfId="2" applyFont="1" applyFill="1" applyBorder="1" applyAlignment="1">
      <alignment vertical="center" wrapText="1" readingOrder="1"/>
    </xf>
    <xf numFmtId="0" fontId="12" fillId="2" borderId="8" xfId="2" applyFont="1" applyFill="1" applyBorder="1" applyAlignment="1">
      <alignment horizontal="center" vertical="center"/>
    </xf>
    <xf numFmtId="3" fontId="3" fillId="2" borderId="8" xfId="2" applyNumberFormat="1" applyFont="1" applyFill="1" applyBorder="1" applyAlignment="1">
      <alignment horizontal="center" vertical="center" wrapText="1"/>
    </xf>
    <xf numFmtId="165" fontId="3" fillId="2" borderId="8" xfId="2" applyNumberFormat="1" applyFont="1" applyFill="1" applyBorder="1" applyAlignment="1">
      <alignment vertical="center"/>
    </xf>
    <xf numFmtId="3" fontId="12" fillId="2" borderId="8" xfId="2" applyNumberFormat="1" applyFont="1" applyFill="1" applyBorder="1" applyAlignment="1">
      <alignment vertical="center"/>
    </xf>
    <xf numFmtId="4" fontId="3" fillId="0" borderId="8" xfId="2" applyNumberFormat="1" applyFont="1" applyBorder="1" applyAlignment="1">
      <alignment vertical="center"/>
    </xf>
    <xf numFmtId="0" fontId="12" fillId="2" borderId="0" xfId="2" applyFont="1" applyFill="1" applyAlignment="1">
      <alignment horizontal="center" vertical="center" wrapText="1"/>
    </xf>
    <xf numFmtId="165" fontId="3" fillId="2" borderId="0" xfId="2" applyNumberFormat="1" applyFont="1" applyFill="1" applyAlignment="1">
      <alignment horizontal="center" vertical="center"/>
    </xf>
    <xf numFmtId="165" fontId="3" fillId="2" borderId="0" xfId="2" applyNumberFormat="1" applyFont="1" applyFill="1" applyAlignment="1">
      <alignment horizontal="right" vertical="center"/>
    </xf>
    <xf numFmtId="165" fontId="3" fillId="2" borderId="0" xfId="2" applyNumberFormat="1" applyFont="1" applyFill="1" applyAlignment="1">
      <alignment vertical="center"/>
    </xf>
    <xf numFmtId="3" fontId="12" fillId="2" borderId="0" xfId="2" applyNumberFormat="1" applyFont="1" applyFill="1" applyAlignment="1">
      <alignment vertical="center"/>
    </xf>
    <xf numFmtId="0" fontId="12" fillId="2" borderId="0" xfId="2" applyFont="1" applyFill="1" applyAlignment="1">
      <alignment horizontal="left" vertical="center"/>
    </xf>
    <xf numFmtId="0" fontId="5" fillId="2" borderId="1" xfId="2" applyFont="1" applyFill="1" applyBorder="1" applyAlignment="1">
      <alignment horizontal="left" vertical="center" wrapText="1"/>
    </xf>
    <xf numFmtId="4" fontId="3" fillId="2" borderId="1" xfId="2" applyNumberFormat="1" applyFont="1" applyFill="1" applyBorder="1" applyAlignment="1">
      <alignment horizontal="center" vertical="center"/>
    </xf>
    <xf numFmtId="165" fontId="3" fillId="2" borderId="1" xfId="2" applyNumberFormat="1" applyFont="1" applyFill="1" applyBorder="1" applyAlignment="1">
      <alignment horizontal="right" vertical="center"/>
    </xf>
    <xf numFmtId="0" fontId="12" fillId="2" borderId="0" xfId="2" applyFont="1" applyFill="1" applyAlignment="1">
      <alignment vertical="center"/>
    </xf>
    <xf numFmtId="4" fontId="12" fillId="2" borderId="1" xfId="2" applyNumberFormat="1" applyFont="1" applyFill="1" applyBorder="1" applyAlignment="1">
      <alignment horizontal="center" vertical="center"/>
    </xf>
    <xf numFmtId="0" fontId="3" fillId="2" borderId="1" xfId="2" applyFont="1" applyFill="1" applyBorder="1" applyAlignment="1">
      <alignment horizontal="center" vertical="center"/>
    </xf>
    <xf numFmtId="4" fontId="3" fillId="0" borderId="0" xfId="5" applyNumberFormat="1" applyFont="1" applyAlignment="1">
      <alignment vertical="center"/>
    </xf>
    <xf numFmtId="0" fontId="3" fillId="0" borderId="0" xfId="2" applyFont="1" applyAlignment="1">
      <alignment horizontal="center" vertical="center"/>
    </xf>
    <xf numFmtId="165" fontId="3" fillId="0" borderId="0" xfId="2" applyNumberFormat="1" applyFont="1" applyAlignment="1">
      <alignment horizontal="right" vertical="top"/>
    </xf>
    <xf numFmtId="3" fontId="3" fillId="2" borderId="0" xfId="2" applyNumberFormat="1" applyFont="1" applyFill="1" applyAlignment="1">
      <alignment vertical="center"/>
    </xf>
    <xf numFmtId="165" fontId="3" fillId="0" borderId="0" xfId="2" applyNumberFormat="1" applyFont="1" applyAlignment="1">
      <alignment horizontal="right" vertical="center"/>
    </xf>
    <xf numFmtId="0" fontId="6" fillId="0" borderId="1" xfId="2" applyFont="1" applyBorder="1" applyAlignment="1">
      <alignment horizontal="center" vertical="center"/>
    </xf>
    <xf numFmtId="0" fontId="14" fillId="0" borderId="1" xfId="2" applyFont="1" applyBorder="1" applyAlignment="1">
      <alignment horizontal="center" vertical="center" wrapText="1"/>
    </xf>
    <xf numFmtId="0" fontId="3" fillId="0" borderId="1" xfId="2" applyFont="1" applyBorder="1" applyAlignment="1">
      <alignment horizontal="center" vertical="center" wrapText="1"/>
    </xf>
    <xf numFmtId="165" fontId="3" fillId="0" borderId="1" xfId="5" applyNumberFormat="1" applyFont="1" applyBorder="1" applyAlignment="1">
      <alignment horizontal="right" vertical="center" wrapText="1"/>
    </xf>
    <xf numFmtId="0" fontId="14" fillId="0" borderId="1" xfId="2" applyFont="1" applyBorder="1" applyAlignment="1">
      <alignment vertical="center"/>
    </xf>
    <xf numFmtId="165" fontId="14" fillId="0" borderId="1" xfId="2" applyNumberFormat="1" applyFont="1" applyBorder="1" applyAlignment="1">
      <alignment horizontal="center" vertical="center"/>
    </xf>
    <xf numFmtId="165" fontId="3" fillId="0" borderId="1" xfId="2" applyNumberFormat="1" applyFont="1" applyBorder="1" applyAlignment="1">
      <alignment horizontal="center" vertical="center"/>
    </xf>
    <xf numFmtId="165" fontId="3" fillId="0" borderId="1" xfId="2" applyNumberFormat="1" applyFont="1" applyBorder="1" applyAlignment="1">
      <alignment horizontal="right" vertical="top"/>
    </xf>
    <xf numFmtId="165" fontId="3" fillId="0" borderId="1" xfId="2" applyNumberFormat="1" applyFont="1" applyBorder="1" applyAlignment="1">
      <alignment horizontal="right" vertical="center"/>
    </xf>
    <xf numFmtId="0" fontId="6" fillId="0" borderId="1" xfId="2" applyFont="1" applyBorder="1" applyAlignment="1">
      <alignment vertical="center"/>
    </xf>
    <xf numFmtId="165" fontId="3" fillId="0" borderId="1" xfId="5" applyNumberFormat="1" applyFont="1" applyBorder="1" applyAlignment="1">
      <alignment horizontal="right" vertical="center"/>
    </xf>
    <xf numFmtId="3" fontId="23" fillId="0" borderId="0" xfId="2" applyNumberFormat="1" applyFont="1"/>
    <xf numFmtId="165" fontId="3" fillId="0" borderId="0" xfId="2" applyNumberFormat="1" applyFont="1" applyAlignment="1">
      <alignment horizontal="center" vertical="center"/>
    </xf>
    <xf numFmtId="4" fontId="24" fillId="9" borderId="0" xfId="3" applyNumberFormat="1" applyFont="1" applyFill="1" applyAlignment="1">
      <alignment horizontal="right" vertical="center" wrapText="1"/>
    </xf>
    <xf numFmtId="3" fontId="14" fillId="11" borderId="1" xfId="2" applyNumberFormat="1" applyFont="1" applyFill="1" applyBorder="1" applyAlignment="1">
      <alignment vertical="center"/>
    </xf>
    <xf numFmtId="4" fontId="14" fillId="11" borderId="1" xfId="2" applyNumberFormat="1" applyFont="1" applyFill="1" applyBorder="1" applyAlignment="1">
      <alignment vertical="center"/>
    </xf>
    <xf numFmtId="4" fontId="0" fillId="0" borderId="0" xfId="0" applyNumberFormat="1"/>
    <xf numFmtId="0" fontId="26" fillId="12" borderId="1" xfId="0" applyFont="1" applyFill="1" applyBorder="1" applyAlignment="1">
      <alignment horizontal="center" vertical="center" wrapText="1"/>
    </xf>
    <xf numFmtId="0" fontId="28" fillId="11" borderId="1" xfId="0" applyFont="1" applyFill="1" applyBorder="1" applyAlignment="1">
      <alignment horizontal="center" vertical="center" wrapText="1"/>
    </xf>
    <xf numFmtId="4" fontId="28" fillId="11" borderId="1" xfId="0" applyNumberFormat="1" applyFont="1" applyFill="1" applyBorder="1" applyAlignment="1">
      <alignment horizontal="center" vertical="center" wrapText="1"/>
    </xf>
    <xf numFmtId="0" fontId="27" fillId="13" borderId="1" xfId="0" applyFont="1" applyFill="1" applyBorder="1" applyAlignment="1">
      <alignment horizontal="center" vertical="center" wrapText="1"/>
    </xf>
    <xf numFmtId="4" fontId="27" fillId="13" borderId="1" xfId="0" applyNumberFormat="1" applyFont="1" applyFill="1" applyBorder="1" applyAlignment="1">
      <alignment horizontal="center" vertical="center" wrapText="1"/>
    </xf>
    <xf numFmtId="4" fontId="27" fillId="13" borderId="9" xfId="0" applyNumberFormat="1" applyFont="1" applyFill="1" applyBorder="1" applyAlignment="1">
      <alignment horizontal="center" vertical="center" wrapText="1"/>
    </xf>
    <xf numFmtId="4" fontId="27" fillId="14" borderId="9" xfId="0" applyNumberFormat="1" applyFont="1" applyFill="1" applyBorder="1" applyAlignment="1">
      <alignment horizontal="center" vertical="center" wrapText="1"/>
    </xf>
    <xf numFmtId="4" fontId="28" fillId="13" borderId="1" xfId="0" applyNumberFormat="1" applyFont="1" applyFill="1" applyBorder="1" applyAlignment="1">
      <alignment horizontal="center" vertical="center" wrapText="1"/>
    </xf>
    <xf numFmtId="4" fontId="27" fillId="13" borderId="0" xfId="0" applyNumberFormat="1" applyFont="1" applyFill="1" applyAlignment="1">
      <alignment horizontal="center" vertical="center" wrapText="1"/>
    </xf>
    <xf numFmtId="0" fontId="27" fillId="14" borderId="1" xfId="0" applyFont="1" applyFill="1" applyBorder="1" applyAlignment="1">
      <alignment horizontal="center" vertical="center" wrapText="1"/>
    </xf>
    <xf numFmtId="4" fontId="29" fillId="0" borderId="0" xfId="0" applyNumberFormat="1" applyFont="1"/>
    <xf numFmtId="0" fontId="2" fillId="7" borderId="11" xfId="2" applyFont="1" applyFill="1" applyBorder="1" applyAlignment="1">
      <alignment horizontal="center" vertical="center"/>
    </xf>
    <xf numFmtId="164" fontId="22" fillId="8" borderId="15" xfId="1" applyFont="1" applyFill="1" applyBorder="1" applyAlignment="1">
      <alignment horizontal="center" vertical="center"/>
    </xf>
    <xf numFmtId="164" fontId="22" fillId="8" borderId="16" xfId="1" applyFont="1" applyFill="1" applyBorder="1" applyAlignment="1">
      <alignment horizontal="center" vertical="center"/>
    </xf>
    <xf numFmtId="0" fontId="6" fillId="0" borderId="2" xfId="2" applyFont="1" applyBorder="1" applyAlignment="1">
      <alignment horizontal="center" vertical="center"/>
    </xf>
    <xf numFmtId="0" fontId="6" fillId="0" borderId="3" xfId="2" applyFont="1" applyBorder="1" applyAlignment="1">
      <alignment horizontal="center" vertical="center"/>
    </xf>
    <xf numFmtId="0" fontId="6" fillId="0" borderId="4" xfId="2" applyFont="1" applyBorder="1" applyAlignment="1">
      <alignment horizontal="center" vertical="center"/>
    </xf>
    <xf numFmtId="165" fontId="3" fillId="0" borderId="0" xfId="2" applyNumberFormat="1" applyFont="1" applyAlignment="1">
      <alignment horizontal="center" vertical="center"/>
    </xf>
    <xf numFmtId="165" fontId="19" fillId="0" borderId="11" xfId="2" applyNumberFormat="1" applyFont="1" applyBorder="1" applyAlignment="1">
      <alignment horizontal="right" vertical="center"/>
    </xf>
    <xf numFmtId="0" fontId="2" fillId="3" borderId="11" xfId="2" applyFont="1" applyFill="1" applyBorder="1" applyAlignment="1">
      <alignment horizontal="center" vertical="center"/>
    </xf>
    <xf numFmtId="164" fontId="3" fillId="3" borderId="12" xfId="1" applyFont="1" applyFill="1" applyBorder="1" applyAlignment="1">
      <alignment horizontal="center" vertical="center"/>
    </xf>
    <xf numFmtId="164" fontId="3" fillId="3" borderId="14" xfId="1" applyFont="1" applyFill="1" applyBorder="1" applyAlignment="1">
      <alignment horizontal="center" vertical="center"/>
    </xf>
    <xf numFmtId="165" fontId="19" fillId="3" borderId="12" xfId="2" applyNumberFormat="1" applyFont="1" applyFill="1" applyBorder="1" applyAlignment="1">
      <alignment horizontal="right" vertical="center"/>
    </xf>
    <xf numFmtId="165" fontId="19" fillId="3" borderId="13" xfId="2" applyNumberFormat="1" applyFont="1" applyFill="1" applyBorder="1" applyAlignment="1">
      <alignment horizontal="right" vertical="center"/>
    </xf>
    <xf numFmtId="165" fontId="2" fillId="2" borderId="7" xfId="2" applyNumberFormat="1" applyFont="1" applyFill="1" applyBorder="1" applyAlignment="1">
      <alignment horizontal="center" vertical="center" wrapText="1"/>
    </xf>
    <xf numFmtId="165" fontId="2" fillId="2" borderId="8" xfId="2" applyNumberFormat="1" applyFont="1" applyFill="1" applyBorder="1" applyAlignment="1">
      <alignment horizontal="center" vertical="center" wrapText="1"/>
    </xf>
    <xf numFmtId="165" fontId="2" fillId="0" borderId="7" xfId="2" applyNumberFormat="1" applyFont="1" applyBorder="1" applyAlignment="1">
      <alignment horizontal="center" vertical="center"/>
    </xf>
    <xf numFmtId="165" fontId="2" fillId="0" borderId="8" xfId="2" applyNumberFormat="1" applyFont="1" applyBorder="1" applyAlignment="1">
      <alignment horizontal="center" vertical="center"/>
    </xf>
    <xf numFmtId="0" fontId="6" fillId="0" borderId="1" xfId="2" applyFont="1" applyBorder="1" applyAlignment="1">
      <alignment horizontal="center" vertical="center" wrapText="1"/>
    </xf>
    <xf numFmtId="0" fontId="5" fillId="2" borderId="7" xfId="2" applyFont="1" applyFill="1" applyBorder="1" applyAlignment="1">
      <alignment horizontal="center" vertical="center"/>
    </xf>
    <xf numFmtId="0" fontId="5" fillId="2" borderId="8" xfId="2" applyFont="1" applyFill="1" applyBorder="1" applyAlignment="1">
      <alignment horizontal="center" vertical="center"/>
    </xf>
    <xf numFmtId="0" fontId="2" fillId="2" borderId="7" xfId="2" applyFont="1" applyFill="1" applyBorder="1" applyAlignment="1">
      <alignment horizontal="center" vertical="center" wrapText="1"/>
    </xf>
    <xf numFmtId="0" fontId="2" fillId="2" borderId="8" xfId="2" applyFont="1" applyFill="1" applyBorder="1" applyAlignment="1">
      <alignment horizontal="center" vertical="center" wrapText="1"/>
    </xf>
    <xf numFmtId="0" fontId="6" fillId="0" borderId="2" xfId="2" applyFont="1" applyBorder="1" applyAlignment="1">
      <alignment horizontal="center" vertical="center" wrapText="1"/>
    </xf>
    <xf numFmtId="0" fontId="6" fillId="0" borderId="4" xfId="2" applyFont="1" applyBorder="1" applyAlignment="1">
      <alignment horizontal="center" vertical="center" wrapText="1"/>
    </xf>
    <xf numFmtId="0" fontId="6" fillId="3" borderId="8" xfId="2" applyFont="1" applyFill="1" applyBorder="1" applyAlignment="1">
      <alignment horizontal="center" vertical="center"/>
    </xf>
    <xf numFmtId="0" fontId="2" fillId="2" borderId="0" xfId="2" applyFont="1" applyFill="1" applyAlignment="1">
      <alignment horizontal="center" vertical="center"/>
    </xf>
    <xf numFmtId="0" fontId="4" fillId="2" borderId="0" xfId="2" applyFont="1" applyFill="1" applyAlignment="1">
      <alignment horizontal="center" vertical="center"/>
    </xf>
    <xf numFmtId="0" fontId="3" fillId="2" borderId="1" xfId="2" applyFont="1" applyFill="1" applyBorder="1" applyAlignment="1">
      <alignment horizontal="left" vertical="center" wrapText="1"/>
    </xf>
    <xf numFmtId="0" fontId="3" fillId="2" borderId="1" xfId="2" applyFont="1" applyFill="1" applyBorder="1" applyAlignment="1">
      <alignment horizontal="left" vertical="center"/>
    </xf>
    <xf numFmtId="0" fontId="26" fillId="12" borderId="1" xfId="0" applyFont="1" applyFill="1" applyBorder="1" applyAlignment="1">
      <alignment horizontal="center" vertical="center" wrapText="1"/>
    </xf>
    <xf numFmtId="0" fontId="33" fillId="2" borderId="0" xfId="2" applyFont="1" applyFill="1" applyAlignment="1">
      <alignment horizontal="center" vertical="center"/>
    </xf>
    <xf numFmtId="0" fontId="33" fillId="2" borderId="0" xfId="2" applyFont="1" applyFill="1" applyAlignment="1">
      <alignment horizontal="center" vertical="center"/>
    </xf>
    <xf numFmtId="3" fontId="34" fillId="0" borderId="0" xfId="2" applyNumberFormat="1" applyFont="1" applyAlignment="1">
      <alignment vertical="center"/>
    </xf>
    <xf numFmtId="4" fontId="34" fillId="0" borderId="0" xfId="2" applyNumberFormat="1" applyFont="1" applyAlignment="1">
      <alignment horizontal="right" vertical="center"/>
    </xf>
    <xf numFmtId="0" fontId="34" fillId="0" borderId="0" xfId="2" applyFont="1" applyAlignment="1">
      <alignment vertical="center"/>
    </xf>
    <xf numFmtId="0" fontId="35" fillId="2" borderId="0" xfId="2" applyFont="1" applyFill="1" applyAlignment="1">
      <alignment horizontal="center" vertical="center"/>
    </xf>
    <xf numFmtId="0" fontId="33" fillId="2" borderId="1" xfId="2" applyFont="1" applyFill="1" applyBorder="1" applyAlignment="1">
      <alignment horizontal="left" vertical="center"/>
    </xf>
    <xf numFmtId="0" fontId="36" fillId="2" borderId="1" xfId="2" applyFont="1" applyFill="1" applyBorder="1" applyAlignment="1">
      <alignment horizontal="left" vertical="center" wrapText="1"/>
    </xf>
    <xf numFmtId="0" fontId="37" fillId="2" borderId="1" xfId="2" applyFont="1" applyFill="1" applyBorder="1" applyAlignment="1">
      <alignment horizontal="left" vertical="center"/>
    </xf>
    <xf numFmtId="0" fontId="38" fillId="2" borderId="17" xfId="2" applyFont="1" applyFill="1" applyBorder="1" applyAlignment="1">
      <alignment horizontal="left" vertical="center"/>
    </xf>
    <xf numFmtId="0" fontId="38" fillId="2" borderId="10" xfId="2" applyFont="1" applyFill="1" applyBorder="1" applyAlignment="1">
      <alignment horizontal="left" vertical="center"/>
    </xf>
    <xf numFmtId="4" fontId="33" fillId="2" borderId="1" xfId="2" applyNumberFormat="1" applyFont="1" applyFill="1" applyBorder="1" applyAlignment="1">
      <alignment horizontal="left" vertical="center"/>
    </xf>
    <xf numFmtId="0" fontId="38" fillId="2" borderId="2" xfId="2" applyFont="1" applyFill="1" applyBorder="1" applyAlignment="1">
      <alignment horizontal="left" vertical="center"/>
    </xf>
    <xf numFmtId="0" fontId="34" fillId="2" borderId="3" xfId="2" applyFont="1" applyFill="1" applyBorder="1" applyAlignment="1">
      <alignment horizontal="center" vertical="center"/>
    </xf>
    <xf numFmtId="165" fontId="34" fillId="2" borderId="3" xfId="2" applyNumberFormat="1" applyFont="1" applyFill="1" applyBorder="1" applyAlignment="1">
      <alignment horizontal="right" vertical="center"/>
    </xf>
    <xf numFmtId="165" fontId="34" fillId="2" borderId="3" xfId="2" applyNumberFormat="1" applyFont="1" applyFill="1" applyBorder="1" applyAlignment="1">
      <alignment horizontal="left" vertical="center"/>
    </xf>
    <xf numFmtId="165" fontId="39" fillId="8" borderId="3" xfId="2" applyNumberFormat="1" applyFont="1" applyFill="1" applyBorder="1" applyAlignment="1">
      <alignment horizontal="left" vertical="center"/>
    </xf>
    <xf numFmtId="3" fontId="34" fillId="2" borderId="3" xfId="2" applyNumberFormat="1" applyFont="1" applyFill="1" applyBorder="1" applyAlignment="1">
      <alignment horizontal="left" vertical="center"/>
    </xf>
    <xf numFmtId="4" fontId="34" fillId="2" borderId="3" xfId="2" applyNumberFormat="1" applyFont="1" applyFill="1" applyBorder="1" applyAlignment="1">
      <alignment horizontal="left" vertical="center"/>
    </xf>
    <xf numFmtId="3" fontId="34" fillId="0" borderId="3" xfId="2" applyNumberFormat="1" applyFont="1" applyBorder="1" applyAlignment="1">
      <alignment vertical="center"/>
    </xf>
    <xf numFmtId="4" fontId="34" fillId="0" borderId="4" xfId="2" applyNumberFormat="1" applyFont="1" applyBorder="1" applyAlignment="1">
      <alignment horizontal="right" vertical="center"/>
    </xf>
    <xf numFmtId="0" fontId="36" fillId="2" borderId="2" xfId="2" applyFont="1" applyFill="1" applyBorder="1" applyAlignment="1">
      <alignment horizontal="left" vertical="center"/>
    </xf>
    <xf numFmtId="3" fontId="34" fillId="0" borderId="5" xfId="2" applyNumberFormat="1" applyFont="1" applyBorder="1" applyAlignment="1">
      <alignment vertical="center"/>
    </xf>
    <xf numFmtId="4" fontId="34" fillId="0" borderId="6" xfId="2" applyNumberFormat="1" applyFont="1" applyBorder="1" applyAlignment="1">
      <alignment horizontal="right" vertical="center"/>
    </xf>
    <xf numFmtId="0" fontId="40" fillId="2" borderId="7" xfId="2" applyFont="1" applyFill="1" applyBorder="1" applyAlignment="1">
      <alignment horizontal="center" vertical="center"/>
    </xf>
    <xf numFmtId="0" fontId="33" fillId="2" borderId="7" xfId="2" applyFont="1" applyFill="1" applyBorder="1" applyAlignment="1">
      <alignment horizontal="center" vertical="center" wrapText="1"/>
    </xf>
    <xf numFmtId="0" fontId="33" fillId="2" borderId="7" xfId="2" applyFont="1" applyFill="1" applyBorder="1" applyAlignment="1">
      <alignment horizontal="center" vertical="center" wrapText="1"/>
    </xf>
    <xf numFmtId="165" fontId="33" fillId="2" borderId="7" xfId="2" applyNumberFormat="1" applyFont="1" applyFill="1" applyBorder="1" applyAlignment="1">
      <alignment horizontal="center" vertical="center" wrapText="1"/>
    </xf>
    <xf numFmtId="165" fontId="33" fillId="0" borderId="7" xfId="2" applyNumberFormat="1" applyFont="1" applyBorder="1" applyAlignment="1">
      <alignment horizontal="center" vertical="center"/>
    </xf>
    <xf numFmtId="165" fontId="33" fillId="8" borderId="7" xfId="2" applyNumberFormat="1" applyFont="1" applyFill="1" applyBorder="1" applyAlignment="1">
      <alignment horizontal="center" vertical="center"/>
    </xf>
    <xf numFmtId="0" fontId="31" fillId="0" borderId="1" xfId="2" applyFont="1" applyBorder="1" applyAlignment="1">
      <alignment horizontal="center" vertical="center" wrapText="1"/>
    </xf>
    <xf numFmtId="0" fontId="31" fillId="0" borderId="2" xfId="2" applyFont="1" applyBorder="1" applyAlignment="1">
      <alignment horizontal="center" vertical="center" wrapText="1"/>
    </xf>
    <xf numFmtId="0" fontId="31" fillId="0" borderId="4" xfId="2" applyFont="1" applyBorder="1" applyAlignment="1">
      <alignment horizontal="center" vertical="center" wrapText="1"/>
    </xf>
    <xf numFmtId="0" fontId="31" fillId="3" borderId="8" xfId="2" applyFont="1" applyFill="1" applyBorder="1" applyAlignment="1">
      <alignment horizontal="center" vertical="center"/>
    </xf>
    <xf numFmtId="0" fontId="40" fillId="2" borderId="8" xfId="2" applyFont="1" applyFill="1" applyBorder="1" applyAlignment="1">
      <alignment horizontal="center" vertical="center"/>
    </xf>
    <xf numFmtId="0" fontId="33" fillId="2" borderId="8" xfId="2" applyFont="1" applyFill="1" applyBorder="1" applyAlignment="1">
      <alignment horizontal="center" vertical="center" wrapText="1"/>
    </xf>
    <xf numFmtId="0" fontId="33" fillId="2" borderId="8" xfId="2" applyFont="1" applyFill="1" applyBorder="1" applyAlignment="1">
      <alignment horizontal="center" vertical="center" wrapText="1"/>
    </xf>
    <xf numFmtId="165" fontId="33" fillId="2" borderId="8" xfId="2" applyNumberFormat="1" applyFont="1" applyFill="1" applyBorder="1" applyAlignment="1">
      <alignment horizontal="center" vertical="center" wrapText="1"/>
    </xf>
    <xf numFmtId="165" fontId="33" fillId="0" borderId="8" xfId="2" applyNumberFormat="1" applyFont="1" applyBorder="1" applyAlignment="1">
      <alignment horizontal="center" vertical="center"/>
    </xf>
    <xf numFmtId="165" fontId="41" fillId="8" borderId="8" xfId="2" applyNumberFormat="1" applyFont="1" applyFill="1" applyBorder="1" applyAlignment="1">
      <alignment horizontal="center" vertical="center"/>
    </xf>
    <xf numFmtId="3" fontId="42" fillId="0" borderId="1" xfId="2" applyNumberFormat="1" applyFont="1" applyBorder="1" applyAlignment="1">
      <alignment horizontal="center" vertical="center"/>
    </xf>
    <xf numFmtId="4" fontId="43" fillId="0" borderId="1" xfId="2" applyNumberFormat="1" applyFont="1" applyBorder="1" applyAlignment="1">
      <alignment horizontal="center" vertical="center"/>
    </xf>
    <xf numFmtId="3" fontId="42" fillId="3" borderId="1" xfId="2" applyNumberFormat="1" applyFont="1" applyFill="1" applyBorder="1" applyAlignment="1">
      <alignment horizontal="center" vertical="center"/>
    </xf>
    <xf numFmtId="4" fontId="43" fillId="3" borderId="1" xfId="2" applyNumberFormat="1" applyFont="1" applyFill="1" applyBorder="1" applyAlignment="1">
      <alignment horizontal="center" vertical="center"/>
    </xf>
    <xf numFmtId="0" fontId="44" fillId="4" borderId="2" xfId="3" applyFont="1" applyFill="1" applyBorder="1" applyAlignment="1">
      <alignment horizontal="left" vertical="center"/>
    </xf>
    <xf numFmtId="0" fontId="44" fillId="4" borderId="2" xfId="3" applyFont="1" applyFill="1" applyBorder="1" applyAlignment="1">
      <alignment horizontal="left" vertical="center" wrapText="1"/>
    </xf>
    <xf numFmtId="166" fontId="37" fillId="4" borderId="3" xfId="3" applyNumberFormat="1" applyFont="1" applyFill="1" applyBorder="1" applyAlignment="1">
      <alignment horizontal="left" vertical="center" wrapText="1"/>
    </xf>
    <xf numFmtId="3" fontId="37" fillId="4" borderId="3" xfId="3" applyNumberFormat="1" applyFont="1" applyFill="1" applyBorder="1" applyAlignment="1">
      <alignment horizontal="left" vertical="center" wrapText="1"/>
    </xf>
    <xf numFmtId="0" fontId="37" fillId="4" borderId="3" xfId="3" applyFont="1" applyFill="1" applyBorder="1" applyAlignment="1">
      <alignment horizontal="left" vertical="center" wrapText="1"/>
    </xf>
    <xf numFmtId="165" fontId="37" fillId="4" borderId="3" xfId="3" applyNumberFormat="1" applyFont="1" applyFill="1" applyBorder="1" applyAlignment="1">
      <alignment horizontal="left" vertical="center"/>
    </xf>
    <xf numFmtId="165" fontId="45" fillId="8" borderId="3" xfId="3" applyNumberFormat="1" applyFont="1" applyFill="1" applyBorder="1" applyAlignment="1">
      <alignment horizontal="left" vertical="center"/>
    </xf>
    <xf numFmtId="3" fontId="37" fillId="4" borderId="3" xfId="3" applyNumberFormat="1" applyFont="1" applyFill="1" applyBorder="1" applyAlignment="1">
      <alignment horizontal="left" vertical="center"/>
    </xf>
    <xf numFmtId="4" fontId="37" fillId="4" borderId="3" xfId="3" applyNumberFormat="1" applyFont="1" applyFill="1" applyBorder="1" applyAlignment="1">
      <alignment horizontal="left" vertical="center"/>
    </xf>
    <xf numFmtId="4" fontId="37" fillId="4" borderId="4" xfId="3" applyNumberFormat="1" applyFont="1" applyFill="1" applyBorder="1" applyAlignment="1">
      <alignment horizontal="right" vertical="center"/>
    </xf>
    <xf numFmtId="0" fontId="31" fillId="10" borderId="1" xfId="2" applyFont="1" applyFill="1" applyBorder="1" applyAlignment="1">
      <alignment horizontal="center" vertical="center" wrapText="1"/>
    </xf>
    <xf numFmtId="0" fontId="46" fillId="10" borderId="2" xfId="3" applyFont="1" applyFill="1" applyBorder="1" applyAlignment="1">
      <alignment vertical="top" wrapText="1"/>
    </xf>
    <xf numFmtId="166" fontId="47" fillId="10" borderId="3" xfId="3" applyNumberFormat="1" applyFont="1" applyFill="1" applyBorder="1" applyAlignment="1">
      <alignment wrapText="1"/>
    </xf>
    <xf numFmtId="3" fontId="47" fillId="10" borderId="3" xfId="3" applyNumberFormat="1" applyFont="1" applyFill="1" applyBorder="1" applyAlignment="1">
      <alignment wrapText="1"/>
    </xf>
    <xf numFmtId="0" fontId="47" fillId="10" borderId="3" xfId="3" applyFont="1" applyFill="1" applyBorder="1" applyAlignment="1">
      <alignment wrapText="1"/>
    </xf>
    <xf numFmtId="165" fontId="47" fillId="10" borderId="3" xfId="3" applyNumberFormat="1" applyFont="1" applyFill="1" applyBorder="1"/>
    <xf numFmtId="165" fontId="45" fillId="8" borderId="3" xfId="3" applyNumberFormat="1" applyFont="1" applyFill="1" applyBorder="1"/>
    <xf numFmtId="3" fontId="47" fillId="10" borderId="3" xfId="3" applyNumberFormat="1" applyFont="1" applyFill="1" applyBorder="1"/>
    <xf numFmtId="4" fontId="47" fillId="10" borderId="3" xfId="3" applyNumberFormat="1" applyFont="1" applyFill="1" applyBorder="1"/>
    <xf numFmtId="4" fontId="47" fillId="10" borderId="4" xfId="3" applyNumberFormat="1" applyFont="1" applyFill="1" applyBorder="1" applyAlignment="1">
      <alignment horizontal="right"/>
    </xf>
    <xf numFmtId="0" fontId="1" fillId="10" borderId="0" xfId="2" applyFont="1" applyFill="1" applyAlignment="1">
      <alignment vertical="center"/>
    </xf>
    <xf numFmtId="0" fontId="34" fillId="2" borderId="1" xfId="2" applyFont="1" applyFill="1" applyBorder="1" applyAlignment="1">
      <alignment horizontal="center" vertical="center" wrapText="1"/>
    </xf>
    <xf numFmtId="0" fontId="34" fillId="2" borderId="1" xfId="2" applyFont="1" applyFill="1" applyBorder="1" applyAlignment="1">
      <alignment horizontal="left" vertical="center" wrapText="1"/>
    </xf>
    <xf numFmtId="0" fontId="48" fillId="2" borderId="1" xfId="2" applyFont="1" applyFill="1" applyBorder="1" applyAlignment="1">
      <alignment horizontal="center" vertical="center"/>
    </xf>
    <xf numFmtId="3" fontId="34" fillId="2" borderId="1" xfId="2" applyNumberFormat="1" applyFont="1" applyFill="1" applyBorder="1" applyAlignment="1">
      <alignment horizontal="center" vertical="center"/>
    </xf>
    <xf numFmtId="0" fontId="34" fillId="2" borderId="1" xfId="2" applyFont="1" applyFill="1" applyBorder="1" applyAlignment="1">
      <alignment horizontal="center" vertical="center"/>
    </xf>
    <xf numFmtId="3" fontId="34" fillId="2" borderId="1" xfId="2" applyNumberFormat="1" applyFont="1" applyFill="1" applyBorder="1" applyAlignment="1">
      <alignment horizontal="center" vertical="center" wrapText="1"/>
    </xf>
    <xf numFmtId="167" fontId="34" fillId="0" borderId="1" xfId="0" applyNumberFormat="1" applyFont="1" applyBorder="1" applyAlignment="1">
      <alignment horizontal="center" vertical="center" wrapText="1"/>
    </xf>
    <xf numFmtId="0" fontId="34" fillId="2" borderId="1" xfId="2" applyFont="1" applyFill="1" applyBorder="1" applyAlignment="1">
      <alignment vertical="center" wrapText="1" readingOrder="1"/>
    </xf>
    <xf numFmtId="4" fontId="33" fillId="2" borderId="1" xfId="2" applyNumberFormat="1" applyFont="1" applyFill="1" applyBorder="1" applyAlignment="1">
      <alignment vertical="center"/>
    </xf>
    <xf numFmtId="4" fontId="39" fillId="8" borderId="1" xfId="2" applyNumberFormat="1" applyFont="1" applyFill="1" applyBorder="1" applyAlignment="1">
      <alignment vertical="center"/>
    </xf>
    <xf numFmtId="4" fontId="30" fillId="2" borderId="1" xfId="2" applyNumberFormat="1" applyFont="1" applyFill="1" applyBorder="1" applyAlignment="1">
      <alignment vertical="center"/>
    </xf>
    <xf numFmtId="4" fontId="30" fillId="0" borderId="1" xfId="2" applyNumberFormat="1" applyFont="1" applyBorder="1" applyAlignment="1">
      <alignment vertical="center"/>
    </xf>
    <xf numFmtId="3" fontId="30" fillId="0" borderId="1" xfId="2" applyNumberFormat="1" applyFont="1" applyBorder="1" applyAlignment="1">
      <alignment vertical="center"/>
    </xf>
    <xf numFmtId="3" fontId="34" fillId="0" borderId="1" xfId="2" applyNumberFormat="1" applyFont="1" applyBorder="1" applyAlignment="1">
      <alignment vertical="center"/>
    </xf>
    <xf numFmtId="4" fontId="34" fillId="0" borderId="1" xfId="2" applyNumberFormat="1" applyFont="1" applyBorder="1" applyAlignment="1">
      <alignment vertical="center"/>
    </xf>
    <xf numFmtId="4" fontId="1" fillId="0" borderId="1" xfId="2" applyNumberFormat="1" applyFont="1" applyBorder="1" applyAlignment="1">
      <alignment vertical="center"/>
    </xf>
    <xf numFmtId="3" fontId="48" fillId="2" borderId="1" xfId="2" applyNumberFormat="1" applyFont="1" applyFill="1" applyBorder="1" applyAlignment="1">
      <alignment horizontal="center" vertical="center"/>
    </xf>
    <xf numFmtId="4" fontId="31" fillId="0" borderId="1" xfId="2" applyNumberFormat="1" applyFont="1" applyBorder="1" applyAlignment="1">
      <alignment vertical="center"/>
    </xf>
    <xf numFmtId="4" fontId="31" fillId="3" borderId="1" xfId="2" applyNumberFormat="1" applyFont="1" applyFill="1" applyBorder="1" applyAlignment="1">
      <alignment horizontal="right" vertical="center"/>
    </xf>
    <xf numFmtId="0" fontId="34" fillId="2" borderId="1" xfId="2" applyFont="1" applyFill="1" applyBorder="1" applyAlignment="1">
      <alignment vertical="center" wrapText="1"/>
    </xf>
    <xf numFmtId="0" fontId="33" fillId="10" borderId="1" xfId="2" applyFont="1" applyFill="1" applyBorder="1" applyAlignment="1">
      <alignment horizontal="center" vertical="center" wrapText="1"/>
    </xf>
    <xf numFmtId="0" fontId="44" fillId="10" borderId="2" xfId="3" applyFont="1" applyFill="1" applyBorder="1" applyAlignment="1">
      <alignment vertical="top" wrapText="1"/>
    </xf>
    <xf numFmtId="166" fontId="37" fillId="10" borderId="3" xfId="3" applyNumberFormat="1" applyFont="1" applyFill="1" applyBorder="1" applyAlignment="1">
      <alignment wrapText="1"/>
    </xf>
    <xf numFmtId="3" fontId="37" fillId="10" borderId="3" xfId="3" applyNumberFormat="1" applyFont="1" applyFill="1" applyBorder="1" applyAlignment="1">
      <alignment wrapText="1"/>
    </xf>
    <xf numFmtId="167" fontId="34" fillId="10" borderId="1" xfId="0" applyNumberFormat="1" applyFont="1" applyFill="1" applyBorder="1" applyAlignment="1">
      <alignment horizontal="center" vertical="center" wrapText="1"/>
    </xf>
    <xf numFmtId="0" fontId="37" fillId="10" borderId="3" xfId="3" applyFont="1" applyFill="1" applyBorder="1" applyAlignment="1">
      <alignment wrapText="1"/>
    </xf>
    <xf numFmtId="165" fontId="44" fillId="10" borderId="3" xfId="3" applyNumberFormat="1" applyFont="1" applyFill="1" applyBorder="1"/>
    <xf numFmtId="3" fontId="37" fillId="10" borderId="3" xfId="3" applyNumberFormat="1" applyFont="1" applyFill="1" applyBorder="1"/>
    <xf numFmtId="4" fontId="37" fillId="10" borderId="3" xfId="3" applyNumberFormat="1" applyFont="1" applyFill="1" applyBorder="1"/>
    <xf numFmtId="4" fontId="1" fillId="10" borderId="1" xfId="2" applyNumberFormat="1" applyFont="1" applyFill="1" applyBorder="1" applyAlignment="1">
      <alignment vertical="center"/>
    </xf>
    <xf numFmtId="0" fontId="34" fillId="10" borderId="0" xfId="2" applyFont="1" applyFill="1" applyAlignment="1">
      <alignment vertical="center"/>
    </xf>
    <xf numFmtId="0" fontId="34" fillId="0" borderId="1" xfId="0" applyFont="1" applyBorder="1" applyAlignment="1">
      <alignment horizontal="center"/>
    </xf>
    <xf numFmtId="4" fontId="34" fillId="2" borderId="1" xfId="2" applyNumberFormat="1" applyFont="1" applyFill="1" applyBorder="1" applyAlignment="1">
      <alignment vertical="center"/>
    </xf>
    <xf numFmtId="4" fontId="1" fillId="2" borderId="1" xfId="2" applyNumberFormat="1" applyFont="1" applyFill="1" applyBorder="1" applyAlignment="1">
      <alignment vertical="center"/>
    </xf>
    <xf numFmtId="3" fontId="1" fillId="2" borderId="2" xfId="2" applyNumberFormat="1" applyFont="1" applyFill="1" applyBorder="1" applyAlignment="1">
      <alignment vertical="center"/>
    </xf>
    <xf numFmtId="0" fontId="34" fillId="2" borderId="1" xfId="2" applyFont="1" applyFill="1" applyBorder="1" applyAlignment="1">
      <alignment vertical="center"/>
    </xf>
    <xf numFmtId="3" fontId="1" fillId="2" borderId="1" xfId="2" applyNumberFormat="1" applyFont="1" applyFill="1" applyBorder="1" applyAlignment="1">
      <alignment vertical="center"/>
    </xf>
    <xf numFmtId="3" fontId="31" fillId="2" borderId="1" xfId="2" applyNumberFormat="1" applyFont="1" applyFill="1" applyBorder="1" applyAlignment="1">
      <alignment vertical="center"/>
    </xf>
    <xf numFmtId="0" fontId="34" fillId="2" borderId="0" xfId="2" applyFont="1" applyFill="1" applyAlignment="1">
      <alignment vertical="center"/>
    </xf>
    <xf numFmtId="0" fontId="34" fillId="2" borderId="7" xfId="0" applyFont="1" applyFill="1" applyBorder="1" applyAlignment="1">
      <alignment horizontal="center"/>
    </xf>
    <xf numFmtId="0" fontId="34" fillId="0" borderId="7" xfId="0" applyFont="1" applyBorder="1" applyAlignment="1">
      <alignment horizontal="center"/>
    </xf>
    <xf numFmtId="167" fontId="34" fillId="2" borderId="1" xfId="0" applyNumberFormat="1" applyFont="1" applyFill="1" applyBorder="1" applyAlignment="1">
      <alignment horizontal="center" vertical="center" wrapText="1"/>
    </xf>
    <xf numFmtId="1" fontId="34" fillId="0" borderId="1" xfId="0" applyNumberFormat="1" applyFont="1" applyBorder="1" applyAlignment="1">
      <alignment horizontal="center" vertical="center"/>
    </xf>
    <xf numFmtId="3" fontId="1" fillId="0" borderId="2" xfId="2" applyNumberFormat="1" applyFont="1" applyBorder="1" applyAlignment="1">
      <alignment vertical="center"/>
    </xf>
    <xf numFmtId="3" fontId="34" fillId="2" borderId="1" xfId="2" applyNumberFormat="1" applyFont="1" applyFill="1" applyBorder="1" applyAlignment="1">
      <alignment vertical="center"/>
    </xf>
    <xf numFmtId="3" fontId="1" fillId="0" borderId="1" xfId="2" applyNumberFormat="1" applyFont="1" applyBorder="1" applyAlignment="1">
      <alignment vertical="center"/>
    </xf>
    <xf numFmtId="3" fontId="31" fillId="0" borderId="1" xfId="2" applyNumberFormat="1" applyFont="1" applyBorder="1" applyAlignment="1">
      <alignment vertical="center"/>
    </xf>
    <xf numFmtId="1" fontId="34" fillId="0" borderId="9" xfId="0" applyNumberFormat="1" applyFont="1" applyBorder="1" applyAlignment="1">
      <alignment horizontal="center" vertical="center"/>
    </xf>
    <xf numFmtId="168" fontId="34" fillId="2" borderId="0" xfId="2" applyNumberFormat="1" applyFont="1" applyFill="1" applyAlignment="1">
      <alignment vertical="center"/>
    </xf>
    <xf numFmtId="1" fontId="34" fillId="0" borderId="8" xfId="0" applyNumberFormat="1" applyFont="1" applyBorder="1" applyAlignment="1">
      <alignment horizontal="center" vertical="center"/>
    </xf>
    <xf numFmtId="4" fontId="34" fillId="0" borderId="0" xfId="2" applyNumberFormat="1" applyFont="1" applyAlignment="1">
      <alignment vertical="center"/>
    </xf>
    <xf numFmtId="168" fontId="34" fillId="0" borderId="0" xfId="2" applyNumberFormat="1" applyFont="1" applyAlignment="1">
      <alignment vertical="center"/>
    </xf>
    <xf numFmtId="1" fontId="34" fillId="0" borderId="7" xfId="0" applyNumberFormat="1" applyFont="1" applyBorder="1" applyAlignment="1">
      <alignment horizontal="center" vertical="center"/>
    </xf>
    <xf numFmtId="0" fontId="34" fillId="0" borderId="8" xfId="0" applyFont="1" applyBorder="1" applyAlignment="1">
      <alignment horizontal="center"/>
    </xf>
    <xf numFmtId="1" fontId="34" fillId="0" borderId="1" xfId="0" applyNumberFormat="1" applyFont="1" applyBorder="1" applyAlignment="1" applyProtection="1">
      <alignment horizontal="center" vertical="center"/>
      <protection locked="0"/>
    </xf>
    <xf numFmtId="1" fontId="49" fillId="0" borderId="1" xfId="0" applyNumberFormat="1" applyFont="1" applyBorder="1" applyAlignment="1" applyProtection="1">
      <alignment horizontal="center" vertical="center"/>
      <protection locked="0"/>
    </xf>
    <xf numFmtId="3" fontId="34" fillId="10" borderId="1" xfId="2" applyNumberFormat="1" applyFont="1" applyFill="1" applyBorder="1" applyAlignment="1">
      <alignment horizontal="center" vertical="center"/>
    </xf>
    <xf numFmtId="3" fontId="34" fillId="10" borderId="3" xfId="2" applyNumberFormat="1" applyFont="1" applyFill="1" applyBorder="1" applyAlignment="1">
      <alignment horizontal="center" vertical="center"/>
    </xf>
    <xf numFmtId="0" fontId="44" fillId="10" borderId="3" xfId="3" applyFont="1" applyFill="1" applyBorder="1" applyAlignment="1">
      <alignment wrapText="1"/>
    </xf>
    <xf numFmtId="0" fontId="45" fillId="8" borderId="3" xfId="3" applyFont="1" applyFill="1" applyBorder="1" applyAlignment="1">
      <alignment wrapText="1"/>
    </xf>
    <xf numFmtId="4" fontId="34" fillId="10" borderId="1" xfId="2" applyNumberFormat="1" applyFont="1" applyFill="1" applyBorder="1" applyAlignment="1">
      <alignment vertical="center"/>
    </xf>
    <xf numFmtId="3" fontId="1" fillId="10" borderId="1" xfId="2" applyNumberFormat="1" applyFont="1" applyFill="1" applyBorder="1" applyAlignment="1">
      <alignment vertical="center"/>
    </xf>
    <xf numFmtId="168" fontId="34" fillId="10" borderId="0" xfId="2" applyNumberFormat="1" applyFont="1" applyFill="1" applyAlignment="1">
      <alignment vertical="center"/>
    </xf>
    <xf numFmtId="3" fontId="1" fillId="0" borderId="4" xfId="2" applyNumberFormat="1" applyFont="1" applyBorder="1" applyAlignment="1">
      <alignment vertical="center"/>
    </xf>
    <xf numFmtId="3" fontId="1" fillId="2" borderId="4" xfId="2" applyNumberFormat="1" applyFont="1" applyFill="1" applyBorder="1" applyAlignment="1">
      <alignment vertical="center"/>
    </xf>
    <xf numFmtId="4" fontId="31" fillId="2" borderId="1" xfId="2" applyNumberFormat="1" applyFont="1" applyFill="1" applyBorder="1" applyAlignment="1">
      <alignment vertical="center"/>
    </xf>
    <xf numFmtId="0" fontId="34" fillId="2" borderId="1" xfId="0" applyFont="1" applyFill="1" applyBorder="1" applyAlignment="1">
      <alignment horizontal="center"/>
    </xf>
    <xf numFmtId="167" fontId="34" fillId="2" borderId="1" xfId="0" applyNumberFormat="1" applyFont="1" applyFill="1" applyBorder="1" applyAlignment="1">
      <alignment horizontal="center" vertical="center"/>
    </xf>
    <xf numFmtId="167" fontId="34" fillId="0" borderId="1" xfId="0" applyNumberFormat="1" applyFont="1" applyBorder="1" applyAlignment="1">
      <alignment horizontal="center" vertical="center"/>
    </xf>
    <xf numFmtId="0" fontId="34" fillId="2" borderId="1" xfId="0" applyFont="1" applyFill="1" applyBorder="1" applyAlignment="1">
      <alignment horizontal="center" vertical="center"/>
    </xf>
    <xf numFmtId="0" fontId="34" fillId="0" borderId="1" xfId="0" applyFont="1" applyBorder="1" applyAlignment="1">
      <alignment horizontal="center" vertical="center"/>
    </xf>
    <xf numFmtId="3" fontId="42" fillId="2" borderId="1" xfId="2" applyNumberFormat="1" applyFont="1" applyFill="1" applyBorder="1" applyAlignment="1">
      <alignment horizontal="center" vertical="center"/>
    </xf>
    <xf numFmtId="1" fontId="34" fillId="2" borderId="1" xfId="0" applyNumberFormat="1" applyFont="1" applyFill="1" applyBorder="1" applyAlignment="1">
      <alignment horizontal="center" vertical="center"/>
    </xf>
    <xf numFmtId="4" fontId="34" fillId="10" borderId="0" xfId="2" applyNumberFormat="1" applyFont="1" applyFill="1" applyAlignment="1">
      <alignment vertical="center"/>
    </xf>
    <xf numFmtId="0" fontId="30" fillId="2" borderId="1" xfId="2" applyFont="1" applyFill="1" applyBorder="1" applyAlignment="1">
      <alignment vertical="center" wrapText="1" readingOrder="1"/>
    </xf>
    <xf numFmtId="4" fontId="42" fillId="2" borderId="1" xfId="2" applyNumberFormat="1" applyFont="1" applyFill="1" applyBorder="1" applyAlignment="1">
      <alignment vertical="center"/>
    </xf>
    <xf numFmtId="3" fontId="30" fillId="2" borderId="1" xfId="2" applyNumberFormat="1" applyFont="1" applyFill="1" applyBorder="1" applyAlignment="1">
      <alignment horizontal="center" vertical="center"/>
    </xf>
    <xf numFmtId="3" fontId="30" fillId="2" borderId="1" xfId="2" applyNumberFormat="1" applyFont="1" applyFill="1" applyBorder="1" applyAlignment="1">
      <alignment horizontal="center" vertical="center" wrapText="1"/>
    </xf>
    <xf numFmtId="167" fontId="30" fillId="2" borderId="1" xfId="0" applyNumberFormat="1" applyFont="1" applyFill="1" applyBorder="1" applyAlignment="1">
      <alignment horizontal="center" vertical="center" wrapText="1"/>
    </xf>
    <xf numFmtId="0" fontId="50" fillId="2" borderId="1" xfId="2" applyFont="1" applyFill="1" applyBorder="1" applyAlignment="1">
      <alignment horizontal="center" vertical="center" wrapText="1"/>
    </xf>
    <xf numFmtId="0" fontId="50" fillId="2" borderId="1" xfId="2" applyFont="1" applyFill="1" applyBorder="1" applyAlignment="1">
      <alignment vertical="center" wrapText="1"/>
    </xf>
    <xf numFmtId="0" fontId="50" fillId="2" borderId="1" xfId="2" applyFont="1" applyFill="1" applyBorder="1" applyAlignment="1">
      <alignment horizontal="center" vertical="center"/>
    </xf>
    <xf numFmtId="3" fontId="50" fillId="2" borderId="1" xfId="2" applyNumberFormat="1" applyFont="1" applyFill="1" applyBorder="1" applyAlignment="1">
      <alignment horizontal="center" vertical="center"/>
    </xf>
    <xf numFmtId="3" fontId="50" fillId="2" borderId="1" xfId="2" applyNumberFormat="1" applyFont="1" applyFill="1" applyBorder="1" applyAlignment="1">
      <alignment horizontal="center" vertical="center" wrapText="1"/>
    </xf>
    <xf numFmtId="0" fontId="50" fillId="2" borderId="1" xfId="0" applyFont="1" applyFill="1" applyBorder="1" applyAlignment="1">
      <alignment horizontal="center"/>
    </xf>
    <xf numFmtId="0" fontId="50" fillId="2" borderId="1" xfId="2" applyFont="1" applyFill="1" applyBorder="1" applyAlignment="1">
      <alignment vertical="center" wrapText="1" readingOrder="1"/>
    </xf>
    <xf numFmtId="4" fontId="51" fillId="2" borderId="1" xfId="2" applyNumberFormat="1" applyFont="1" applyFill="1" applyBorder="1" applyAlignment="1">
      <alignment vertical="center"/>
    </xf>
    <xf numFmtId="4" fontId="50" fillId="2" borderId="1" xfId="2" applyNumberFormat="1" applyFont="1" applyFill="1" applyBorder="1" applyAlignment="1">
      <alignment vertical="center"/>
    </xf>
    <xf numFmtId="3" fontId="50" fillId="2" borderId="2" xfId="2" applyNumberFormat="1" applyFont="1" applyFill="1" applyBorder="1" applyAlignment="1">
      <alignment vertical="center"/>
    </xf>
    <xf numFmtId="0" fontId="50" fillId="2" borderId="1" xfId="2" applyFont="1" applyFill="1" applyBorder="1" applyAlignment="1">
      <alignment vertical="center"/>
    </xf>
    <xf numFmtId="3" fontId="50" fillId="2" borderId="1" xfId="2" applyNumberFormat="1" applyFont="1" applyFill="1" applyBorder="1" applyAlignment="1">
      <alignment vertical="center"/>
    </xf>
    <xf numFmtId="0" fontId="50" fillId="0" borderId="1" xfId="2" applyFont="1" applyBorder="1" applyAlignment="1">
      <alignment vertical="center"/>
    </xf>
    <xf numFmtId="0" fontId="51" fillId="0" borderId="1" xfId="2" applyFont="1" applyBorder="1" applyAlignment="1">
      <alignment vertical="center"/>
    </xf>
    <xf numFmtId="0" fontId="50" fillId="0" borderId="1" xfId="0" applyFont="1" applyBorder="1" applyAlignment="1">
      <alignment horizontal="center"/>
    </xf>
    <xf numFmtId="4" fontId="50" fillId="0" borderId="1" xfId="2" applyNumberFormat="1" applyFont="1" applyBorder="1" applyAlignment="1">
      <alignment vertical="center"/>
    </xf>
    <xf numFmtId="167" fontId="50" fillId="2" borderId="1" xfId="0" applyNumberFormat="1" applyFont="1" applyFill="1" applyBorder="1" applyAlignment="1">
      <alignment horizontal="center" vertical="center" wrapText="1"/>
    </xf>
    <xf numFmtId="4" fontId="51" fillId="3" borderId="1" xfId="2" applyNumberFormat="1" applyFont="1" applyFill="1" applyBorder="1" applyAlignment="1">
      <alignment horizontal="right" vertical="center"/>
    </xf>
    <xf numFmtId="0" fontId="50" fillId="2" borderId="0" xfId="2" applyFont="1" applyFill="1" applyAlignment="1">
      <alignment vertical="center"/>
    </xf>
    <xf numFmtId="0" fontId="30" fillId="2" borderId="1" xfId="0" applyFont="1" applyFill="1" applyBorder="1" applyAlignment="1">
      <alignment horizontal="center"/>
    </xf>
    <xf numFmtId="0" fontId="34" fillId="0" borderId="1" xfId="2" applyFont="1" applyBorder="1" applyAlignment="1">
      <alignment vertical="center"/>
    </xf>
    <xf numFmtId="0" fontId="33" fillId="0" borderId="1" xfId="2" applyFont="1" applyBorder="1" applyAlignment="1">
      <alignment vertical="center"/>
    </xf>
    <xf numFmtId="3" fontId="48" fillId="2" borderId="3" xfId="2" applyNumberFormat="1" applyFont="1" applyFill="1" applyBorder="1" applyAlignment="1">
      <alignment horizontal="center" vertical="center"/>
    </xf>
    <xf numFmtId="1" fontId="34" fillId="6" borderId="10" xfId="0" applyNumberFormat="1" applyFont="1" applyFill="1" applyBorder="1" applyAlignment="1">
      <alignment horizontal="center" vertical="center"/>
    </xf>
    <xf numFmtId="0" fontId="44" fillId="4" borderId="3" xfId="3" applyFont="1" applyFill="1" applyBorder="1" applyAlignment="1">
      <alignment horizontal="left" vertical="center" wrapText="1"/>
    </xf>
    <xf numFmtId="0" fontId="45" fillId="8" borderId="3" xfId="3" applyFont="1" applyFill="1" applyBorder="1" applyAlignment="1">
      <alignment horizontal="left" vertical="center" wrapText="1"/>
    </xf>
    <xf numFmtId="4" fontId="37" fillId="4" borderId="10" xfId="3" applyNumberFormat="1" applyFont="1" applyFill="1" applyBorder="1" applyAlignment="1">
      <alignment horizontal="left" vertical="center"/>
    </xf>
    <xf numFmtId="3" fontId="48" fillId="10" borderId="1" xfId="2" applyNumberFormat="1" applyFont="1" applyFill="1" applyBorder="1" applyAlignment="1">
      <alignment horizontal="center" vertical="center"/>
    </xf>
    <xf numFmtId="3" fontId="48" fillId="10" borderId="3" xfId="2" applyNumberFormat="1" applyFont="1" applyFill="1" applyBorder="1" applyAlignment="1">
      <alignment horizontal="center" vertical="center"/>
    </xf>
    <xf numFmtId="1" fontId="34" fillId="10" borderId="3" xfId="0" applyNumberFormat="1" applyFont="1" applyFill="1" applyBorder="1" applyAlignment="1">
      <alignment horizontal="center" vertical="center"/>
    </xf>
    <xf numFmtId="4" fontId="33" fillId="10" borderId="1" xfId="2" applyNumberFormat="1" applyFont="1" applyFill="1" applyBorder="1" applyAlignment="1">
      <alignment vertical="center"/>
    </xf>
    <xf numFmtId="2" fontId="34" fillId="6" borderId="1" xfId="0" applyNumberFormat="1" applyFont="1" applyFill="1" applyBorder="1" applyAlignment="1">
      <alignment horizontal="center" vertical="center"/>
    </xf>
    <xf numFmtId="168" fontId="48" fillId="2" borderId="1" xfId="2" applyNumberFormat="1" applyFont="1" applyFill="1" applyBorder="1" applyAlignment="1">
      <alignment horizontal="center" vertical="center"/>
    </xf>
    <xf numFmtId="4" fontId="34" fillId="11" borderId="1" xfId="2" applyNumberFormat="1" applyFont="1" applyFill="1" applyBorder="1" applyAlignment="1">
      <alignment vertical="center"/>
    </xf>
    <xf numFmtId="2" fontId="34" fillId="0" borderId="1" xfId="0" applyNumberFormat="1" applyFont="1" applyBorder="1" applyAlignment="1">
      <alignment horizontal="center" vertical="center" wrapText="1"/>
    </xf>
    <xf numFmtId="3" fontId="52" fillId="0" borderId="1" xfId="4" applyNumberFormat="1" applyFont="1" applyBorder="1" applyAlignment="1">
      <alignment horizontal="left" wrapText="1"/>
    </xf>
    <xf numFmtId="2" fontId="34" fillId="10" borderId="0" xfId="0" applyNumberFormat="1" applyFont="1" applyFill="1" applyAlignment="1">
      <alignment horizontal="center" vertical="center"/>
    </xf>
    <xf numFmtId="4" fontId="37" fillId="10" borderId="0" xfId="3" applyNumberFormat="1" applyFont="1" applyFill="1"/>
    <xf numFmtId="2" fontId="34" fillId="10" borderId="1" xfId="0" applyNumberFormat="1" applyFont="1" applyFill="1" applyBorder="1" applyAlignment="1">
      <alignment horizontal="center" vertical="center"/>
    </xf>
    <xf numFmtId="4" fontId="33" fillId="0" borderId="1" xfId="2" applyNumberFormat="1" applyFont="1" applyBorder="1" applyAlignment="1">
      <alignment vertical="center"/>
    </xf>
    <xf numFmtId="0" fontId="34" fillId="2" borderId="7" xfId="2" applyFont="1" applyFill="1" applyBorder="1" applyAlignment="1">
      <alignment horizontal="center" vertical="center" wrapText="1"/>
    </xf>
    <xf numFmtId="0" fontId="34" fillId="2" borderId="7" xfId="2" applyFont="1" applyFill="1" applyBorder="1" applyAlignment="1">
      <alignment vertical="center" wrapText="1"/>
    </xf>
    <xf numFmtId="0" fontId="48" fillId="2" borderId="7" xfId="2" applyFont="1" applyFill="1" applyBorder="1" applyAlignment="1">
      <alignment horizontal="center" vertical="center"/>
    </xf>
    <xf numFmtId="3" fontId="48" fillId="2" borderId="7" xfId="2" applyNumberFormat="1" applyFont="1" applyFill="1" applyBorder="1" applyAlignment="1">
      <alignment horizontal="center" vertical="center"/>
    </xf>
    <xf numFmtId="3" fontId="34" fillId="2" borderId="7" xfId="2" applyNumberFormat="1" applyFont="1" applyFill="1" applyBorder="1" applyAlignment="1">
      <alignment horizontal="center" vertical="center" wrapText="1"/>
    </xf>
    <xf numFmtId="0" fontId="34" fillId="2" borderId="7" xfId="2" applyFont="1" applyFill="1" applyBorder="1" applyAlignment="1">
      <alignment vertical="center" wrapText="1" readingOrder="1"/>
    </xf>
    <xf numFmtId="4" fontId="1" fillId="0" borderId="7" xfId="2" applyNumberFormat="1" applyFont="1" applyBorder="1" applyAlignment="1">
      <alignment vertical="center"/>
    </xf>
    <xf numFmtId="3" fontId="1" fillId="0" borderId="7" xfId="2" applyNumberFormat="1" applyFont="1" applyBorder="1" applyAlignment="1">
      <alignment vertical="center"/>
    </xf>
    <xf numFmtId="0" fontId="33" fillId="3" borderId="11" xfId="2" applyFont="1" applyFill="1" applyBorder="1" applyAlignment="1">
      <alignment horizontal="center" vertical="center"/>
    </xf>
    <xf numFmtId="0" fontId="48" fillId="3" borderId="11" xfId="2" applyFont="1" applyFill="1" applyBorder="1" applyAlignment="1">
      <alignment horizontal="center" vertical="center"/>
    </xf>
    <xf numFmtId="3" fontId="34" fillId="3" borderId="11" xfId="2" applyNumberFormat="1" applyFont="1" applyFill="1" applyBorder="1" applyAlignment="1">
      <alignment horizontal="center" vertical="center" wrapText="1"/>
    </xf>
    <xf numFmtId="0" fontId="34" fillId="3" borderId="11" xfId="2" applyFont="1" applyFill="1" applyBorder="1" applyAlignment="1">
      <alignment vertical="center" wrapText="1" readingOrder="1"/>
    </xf>
    <xf numFmtId="4" fontId="44" fillId="3" borderId="11" xfId="2" applyNumberFormat="1" applyFont="1" applyFill="1" applyBorder="1" applyAlignment="1">
      <alignment vertical="center"/>
    </xf>
    <xf numFmtId="4" fontId="53" fillId="8" borderId="11" xfId="2" applyNumberFormat="1" applyFont="1" applyFill="1" applyBorder="1" applyAlignment="1">
      <alignment vertical="center"/>
    </xf>
    <xf numFmtId="3" fontId="46" fillId="3" borderId="11" xfId="2" applyNumberFormat="1" applyFont="1" applyFill="1" applyBorder="1" applyAlignment="1">
      <alignment vertical="center"/>
    </xf>
    <xf numFmtId="4" fontId="46" fillId="3" borderId="11" xfId="2" applyNumberFormat="1" applyFont="1" applyFill="1" applyBorder="1" applyAlignment="1">
      <alignment vertical="center"/>
    </xf>
    <xf numFmtId="165" fontId="54" fillId="3" borderId="12" xfId="2" applyNumberFormat="1" applyFont="1" applyFill="1" applyBorder="1" applyAlignment="1">
      <alignment horizontal="right" vertical="center"/>
    </xf>
    <xf numFmtId="165" fontId="54" fillId="3" borderId="13" xfId="2" applyNumberFormat="1" applyFont="1" applyFill="1" applyBorder="1" applyAlignment="1">
      <alignment horizontal="right" vertical="center"/>
    </xf>
    <xf numFmtId="4" fontId="31" fillId="3" borderId="0" xfId="2" applyNumberFormat="1" applyFont="1" applyFill="1" applyAlignment="1">
      <alignment vertical="center"/>
    </xf>
    <xf numFmtId="0" fontId="34" fillId="2" borderId="11" xfId="2" applyFont="1" applyFill="1" applyBorder="1" applyAlignment="1">
      <alignment horizontal="center" vertical="center"/>
    </xf>
    <xf numFmtId="0" fontId="34" fillId="2" borderId="11" xfId="2" applyFont="1" applyFill="1" applyBorder="1" applyAlignment="1">
      <alignment vertical="center" wrapText="1" readingOrder="1"/>
    </xf>
    <xf numFmtId="0" fontId="48" fillId="2" borderId="11" xfId="2" applyFont="1" applyFill="1" applyBorder="1" applyAlignment="1">
      <alignment horizontal="center" vertical="center"/>
    </xf>
    <xf numFmtId="3" fontId="34" fillId="2" borderId="11" xfId="2" applyNumberFormat="1" applyFont="1" applyFill="1" applyBorder="1" applyAlignment="1">
      <alignment horizontal="center" vertical="center" wrapText="1"/>
    </xf>
    <xf numFmtId="4" fontId="37" fillId="2" borderId="11" xfId="2" applyNumberFormat="1" applyFont="1" applyFill="1" applyBorder="1" applyAlignment="1">
      <alignment vertical="center"/>
    </xf>
    <xf numFmtId="4" fontId="45" fillId="8" borderId="11" xfId="2" applyNumberFormat="1" applyFont="1" applyFill="1" applyBorder="1" applyAlignment="1">
      <alignment vertical="center"/>
    </xf>
    <xf numFmtId="3" fontId="55" fillId="2" borderId="11" xfId="2" applyNumberFormat="1" applyFont="1" applyFill="1" applyBorder="1" applyAlignment="1">
      <alignment vertical="center"/>
    </xf>
    <xf numFmtId="4" fontId="55" fillId="2" borderId="11" xfId="2" applyNumberFormat="1" applyFont="1" applyFill="1" applyBorder="1" applyAlignment="1">
      <alignment horizontal="right" vertical="center"/>
    </xf>
    <xf numFmtId="165" fontId="46" fillId="0" borderId="11" xfId="2" applyNumberFormat="1" applyFont="1" applyBorder="1" applyAlignment="1">
      <alignment horizontal="right" vertical="center"/>
    </xf>
    <xf numFmtId="0" fontId="30" fillId="2" borderId="11" xfId="2" applyFont="1" applyFill="1" applyBorder="1" applyAlignment="1">
      <alignment horizontal="center" vertical="center"/>
    </xf>
    <xf numFmtId="0" fontId="30" fillId="2" borderId="11" xfId="2" applyFont="1" applyFill="1" applyBorder="1" applyAlignment="1">
      <alignment vertical="center" wrapText="1" readingOrder="1"/>
    </xf>
    <xf numFmtId="3" fontId="30" fillId="2" borderId="11" xfId="2" applyNumberFormat="1" applyFont="1" applyFill="1" applyBorder="1" applyAlignment="1">
      <alignment horizontal="center" vertical="center" wrapText="1"/>
    </xf>
    <xf numFmtId="3" fontId="56" fillId="2" borderId="11" xfId="2" applyNumberFormat="1" applyFont="1" applyFill="1" applyBorder="1" applyAlignment="1">
      <alignment vertical="center"/>
    </xf>
    <xf numFmtId="4" fontId="56" fillId="2" borderId="11" xfId="2" applyNumberFormat="1" applyFont="1" applyFill="1" applyBorder="1" applyAlignment="1">
      <alignment horizontal="right" vertical="center"/>
    </xf>
    <xf numFmtId="0" fontId="30" fillId="0" borderId="0" xfId="2" applyFont="1" applyAlignment="1">
      <alignment vertical="center"/>
    </xf>
    <xf numFmtId="3" fontId="57" fillId="3" borderId="11" xfId="2" applyNumberFormat="1" applyFont="1" applyFill="1" applyBorder="1" applyAlignment="1">
      <alignment vertical="center"/>
    </xf>
    <xf numFmtId="164" fontId="34" fillId="3" borderId="1" xfId="1" applyFont="1" applyFill="1" applyBorder="1" applyAlignment="1">
      <alignment vertical="center"/>
    </xf>
    <xf numFmtId="0" fontId="34" fillId="3" borderId="1" xfId="2" applyFont="1" applyFill="1" applyBorder="1" applyAlignment="1">
      <alignment vertical="center"/>
    </xf>
    <xf numFmtId="4" fontId="57" fillId="3" borderId="11" xfId="2" applyNumberFormat="1" applyFont="1" applyFill="1" applyBorder="1" applyAlignment="1">
      <alignment horizontal="right" vertical="center"/>
    </xf>
    <xf numFmtId="164" fontId="44" fillId="3" borderId="12" xfId="1" applyFont="1" applyFill="1" applyBorder="1" applyAlignment="1">
      <alignment horizontal="center" vertical="center"/>
    </xf>
    <xf numFmtId="164" fontId="44" fillId="3" borderId="14" xfId="1" applyFont="1" applyFill="1" applyBorder="1" applyAlignment="1">
      <alignment horizontal="center" vertical="center"/>
    </xf>
    <xf numFmtId="164" fontId="34" fillId="0" borderId="0" xfId="2" applyNumberFormat="1" applyFont="1" applyAlignment="1">
      <alignment vertical="center"/>
    </xf>
    <xf numFmtId="0" fontId="33" fillId="2" borderId="11" xfId="2" applyFont="1" applyFill="1" applyBorder="1" applyAlignment="1">
      <alignment horizontal="center" vertical="center"/>
    </xf>
    <xf numFmtId="4" fontId="44" fillId="2" borderId="0" xfId="2" applyNumberFormat="1" applyFont="1" applyFill="1" applyAlignment="1">
      <alignment vertical="center"/>
    </xf>
    <xf numFmtId="4" fontId="53" fillId="2" borderId="0" xfId="2" applyNumberFormat="1" applyFont="1" applyFill="1" applyAlignment="1">
      <alignment vertical="center"/>
    </xf>
    <xf numFmtId="3" fontId="57" fillId="2" borderId="11" xfId="2" applyNumberFormat="1" applyFont="1" applyFill="1" applyBorder="1" applyAlignment="1">
      <alignment vertical="center"/>
    </xf>
    <xf numFmtId="164" fontId="34" fillId="2" borderId="1" xfId="1" applyFont="1" applyFill="1" applyBorder="1" applyAlignment="1">
      <alignment vertical="center"/>
    </xf>
    <xf numFmtId="3" fontId="57" fillId="2" borderId="0" xfId="2" applyNumberFormat="1" applyFont="1" applyFill="1" applyAlignment="1">
      <alignment vertical="center"/>
    </xf>
    <xf numFmtId="4" fontId="57" fillId="2" borderId="0" xfId="2" applyNumberFormat="1" applyFont="1" applyFill="1" applyAlignment="1">
      <alignment horizontal="right" vertical="center"/>
    </xf>
    <xf numFmtId="4" fontId="57" fillId="2" borderId="11" xfId="2" applyNumberFormat="1" applyFont="1" applyFill="1" applyBorder="1" applyAlignment="1">
      <alignment horizontal="right" vertical="center"/>
    </xf>
    <xf numFmtId="164" fontId="44" fillId="2" borderId="18" xfId="1" applyFont="1" applyFill="1" applyBorder="1" applyAlignment="1">
      <alignment horizontal="center" vertical="center"/>
    </xf>
    <xf numFmtId="164" fontId="44" fillId="2" borderId="19" xfId="1" applyFont="1" applyFill="1" applyBorder="1" applyAlignment="1">
      <alignment horizontal="center" vertical="center"/>
    </xf>
    <xf numFmtId="0" fontId="33" fillId="7" borderId="11" xfId="2" applyFont="1" applyFill="1" applyBorder="1" applyAlignment="1">
      <alignment horizontal="center" vertical="center"/>
    </xf>
    <xf numFmtId="0" fontId="48" fillId="7" borderId="11" xfId="2" applyFont="1" applyFill="1" applyBorder="1" applyAlignment="1">
      <alignment horizontal="center" vertical="center"/>
    </xf>
    <xf numFmtId="3" fontId="34" fillId="7" borderId="11" xfId="2" applyNumberFormat="1" applyFont="1" applyFill="1" applyBorder="1" applyAlignment="1">
      <alignment horizontal="center" vertical="center" wrapText="1"/>
    </xf>
    <xf numFmtId="0" fontId="34" fillId="7" borderId="11" xfId="2" applyFont="1" applyFill="1" applyBorder="1" applyAlignment="1">
      <alignment vertical="center" wrapText="1" readingOrder="1"/>
    </xf>
    <xf numFmtId="164" fontId="44" fillId="8" borderId="1" xfId="1" applyFont="1" applyFill="1" applyBorder="1" applyAlignment="1">
      <alignment vertical="center"/>
    </xf>
    <xf numFmtId="164" fontId="53" fillId="8" borderId="0" xfId="1" applyFont="1" applyFill="1" applyBorder="1" applyAlignment="1">
      <alignment vertical="center"/>
    </xf>
    <xf numFmtId="3" fontId="57" fillId="7" borderId="11" xfId="2" applyNumberFormat="1" applyFont="1" applyFill="1" applyBorder="1" applyAlignment="1">
      <alignment vertical="center"/>
    </xf>
    <xf numFmtId="164" fontId="33" fillId="8" borderId="1" xfId="1" applyFont="1" applyFill="1" applyBorder="1" applyAlignment="1">
      <alignment vertical="center"/>
    </xf>
    <xf numFmtId="4" fontId="46" fillId="7" borderId="11" xfId="2" applyNumberFormat="1" applyFont="1" applyFill="1" applyBorder="1" applyAlignment="1">
      <alignment vertical="center"/>
    </xf>
    <xf numFmtId="164" fontId="58" fillId="8" borderId="15" xfId="1" applyFont="1" applyFill="1" applyBorder="1" applyAlignment="1">
      <alignment horizontal="center" vertical="center"/>
    </xf>
    <xf numFmtId="164" fontId="58" fillId="8" borderId="16" xfId="1" applyFont="1" applyFill="1" applyBorder="1" applyAlignment="1">
      <alignment horizontal="center" vertical="center"/>
    </xf>
    <xf numFmtId="1" fontId="34" fillId="0" borderId="0" xfId="2" applyNumberFormat="1" applyFont="1" applyAlignment="1">
      <alignment vertical="center"/>
    </xf>
    <xf numFmtId="0" fontId="34" fillId="2" borderId="8" xfId="2" applyFont="1" applyFill="1" applyBorder="1" applyAlignment="1">
      <alignment horizontal="center" vertical="center"/>
    </xf>
    <xf numFmtId="0" fontId="32" fillId="2" borderId="8" xfId="2" applyFont="1" applyFill="1" applyBorder="1" applyAlignment="1">
      <alignment vertical="center" wrapText="1" readingOrder="1"/>
    </xf>
    <xf numFmtId="0" fontId="32" fillId="2" borderId="8" xfId="2" applyFont="1" applyFill="1" applyBorder="1" applyAlignment="1">
      <alignment horizontal="center" vertical="center"/>
    </xf>
    <xf numFmtId="3" fontId="32" fillId="2" borderId="8" xfId="2" applyNumberFormat="1" applyFont="1" applyFill="1" applyBorder="1" applyAlignment="1">
      <alignment horizontal="center" vertical="center" wrapText="1"/>
    </xf>
    <xf numFmtId="165" fontId="32" fillId="2" borderId="8" xfId="2" applyNumberFormat="1" applyFont="1" applyFill="1" applyBorder="1" applyAlignment="1">
      <alignment vertical="center"/>
    </xf>
    <xf numFmtId="165" fontId="32" fillId="8" borderId="8" xfId="2" applyNumberFormat="1" applyFont="1" applyFill="1" applyBorder="1" applyAlignment="1">
      <alignment vertical="center"/>
    </xf>
    <xf numFmtId="3" fontId="32" fillId="2" borderId="8" xfId="2" applyNumberFormat="1" applyFont="1" applyFill="1" applyBorder="1" applyAlignment="1">
      <alignment vertical="center"/>
    </xf>
    <xf numFmtId="4" fontId="32" fillId="0" borderId="8" xfId="2" applyNumberFormat="1" applyFont="1" applyBorder="1" applyAlignment="1">
      <alignment vertical="center"/>
    </xf>
    <xf numFmtId="3" fontId="32" fillId="0" borderId="0" xfId="2" applyNumberFormat="1" applyFont="1" applyAlignment="1">
      <alignment vertical="center"/>
    </xf>
    <xf numFmtId="165" fontId="59" fillId="2" borderId="0" xfId="2" applyNumberFormat="1" applyFont="1" applyFill="1" applyAlignment="1">
      <alignment vertical="center"/>
    </xf>
    <xf numFmtId="0" fontId="48" fillId="2" borderId="0" xfId="2" applyFont="1" applyFill="1" applyAlignment="1">
      <alignment horizontal="center" vertical="center" wrapText="1"/>
    </xf>
    <xf numFmtId="165" fontId="34" fillId="2" borderId="0" xfId="2" applyNumberFormat="1" applyFont="1" applyFill="1" applyAlignment="1">
      <alignment horizontal="center" vertical="center"/>
    </xf>
    <xf numFmtId="165" fontId="34" fillId="2" borderId="0" xfId="2" applyNumberFormat="1" applyFont="1" applyFill="1" applyAlignment="1">
      <alignment horizontal="right" vertical="center"/>
    </xf>
    <xf numFmtId="165" fontId="32" fillId="2" borderId="0" xfId="2" applyNumberFormat="1" applyFont="1" applyFill="1" applyAlignment="1">
      <alignment vertical="center"/>
    </xf>
    <xf numFmtId="165" fontId="32" fillId="8" borderId="0" xfId="2" applyNumberFormat="1" applyFont="1" applyFill="1" applyAlignment="1">
      <alignment vertical="center"/>
    </xf>
    <xf numFmtId="3" fontId="32" fillId="2" borderId="0" xfId="2" applyNumberFormat="1" applyFont="1" applyFill="1" applyAlignment="1">
      <alignment vertical="center"/>
    </xf>
    <xf numFmtId="4" fontId="32" fillId="0" borderId="0" xfId="2" applyNumberFormat="1" applyFont="1" applyAlignment="1">
      <alignment vertical="center"/>
    </xf>
    <xf numFmtId="3" fontId="48" fillId="2" borderId="0" xfId="2" applyNumberFormat="1" applyFont="1" applyFill="1" applyAlignment="1">
      <alignment vertical="center"/>
    </xf>
    <xf numFmtId="4" fontId="60" fillId="0" borderId="0" xfId="2" applyNumberFormat="1" applyFont="1" applyAlignment="1">
      <alignment horizontal="right" vertical="center"/>
    </xf>
    <xf numFmtId="0" fontId="48" fillId="2" borderId="0" xfId="2" applyFont="1" applyFill="1" applyAlignment="1">
      <alignment horizontal="left" vertical="center"/>
    </xf>
    <xf numFmtId="0" fontId="40" fillId="2" borderId="1" xfId="2" applyFont="1" applyFill="1" applyBorder="1" applyAlignment="1">
      <alignment horizontal="left" vertical="center" wrapText="1"/>
    </xf>
    <xf numFmtId="4" fontId="34" fillId="2" borderId="1" xfId="2" applyNumberFormat="1" applyFont="1" applyFill="1" applyBorder="1" applyAlignment="1">
      <alignment horizontal="center" vertical="center"/>
    </xf>
    <xf numFmtId="165" fontId="34" fillId="2" borderId="1" xfId="2" applyNumberFormat="1" applyFont="1" applyFill="1" applyBorder="1" applyAlignment="1">
      <alignment horizontal="right" vertical="center"/>
    </xf>
    <xf numFmtId="0" fontId="48" fillId="2" borderId="0" xfId="2" applyFont="1" applyFill="1" applyAlignment="1">
      <alignment vertical="center"/>
    </xf>
    <xf numFmtId="4" fontId="48" fillId="2" borderId="1" xfId="2" applyNumberFormat="1" applyFont="1" applyFill="1" applyBorder="1" applyAlignment="1">
      <alignment horizontal="center" vertical="center"/>
    </xf>
    <xf numFmtId="4" fontId="32" fillId="0" borderId="0" xfId="5" applyNumberFormat="1" applyFont="1" applyAlignment="1">
      <alignment vertical="center"/>
    </xf>
    <xf numFmtId="4" fontId="34" fillId="0" borderId="0" xfId="5" applyNumberFormat="1" applyFont="1" applyAlignment="1">
      <alignment vertical="center"/>
    </xf>
    <xf numFmtId="0" fontId="34" fillId="0" borderId="0" xfId="2" applyFont="1" applyAlignment="1">
      <alignment horizontal="center" vertical="center"/>
    </xf>
    <xf numFmtId="165" fontId="34" fillId="0" borderId="0" xfId="2" applyNumberFormat="1" applyFont="1" applyAlignment="1">
      <alignment horizontal="right" vertical="top"/>
    </xf>
    <xf numFmtId="3" fontId="34" fillId="2" borderId="0" xfId="2" applyNumberFormat="1" applyFont="1" applyFill="1" applyAlignment="1">
      <alignment vertical="center"/>
    </xf>
    <xf numFmtId="165" fontId="34" fillId="0" borderId="0" xfId="2" applyNumberFormat="1" applyFont="1" applyAlignment="1">
      <alignment horizontal="right" vertical="center"/>
    </xf>
    <xf numFmtId="0" fontId="31" fillId="0" borderId="2" xfId="2" applyFont="1" applyBorder="1" applyAlignment="1">
      <alignment horizontal="center" vertical="center"/>
    </xf>
    <xf numFmtId="0" fontId="31" fillId="0" borderId="3" xfId="2" applyFont="1" applyBorder="1" applyAlignment="1">
      <alignment horizontal="center" vertical="center"/>
    </xf>
    <xf numFmtId="0" fontId="31" fillId="0" borderId="4" xfId="2" applyFont="1" applyBorder="1" applyAlignment="1">
      <alignment horizontal="center" vertical="center"/>
    </xf>
    <xf numFmtId="0" fontId="31" fillId="0" borderId="1" xfId="2" applyFont="1" applyBorder="1" applyAlignment="1">
      <alignment horizontal="center" vertical="center"/>
    </xf>
    <xf numFmtId="0" fontId="1" fillId="0" borderId="1" xfId="2" applyFont="1" applyBorder="1" applyAlignment="1">
      <alignment horizontal="center" vertical="center" wrapText="1"/>
    </xf>
    <xf numFmtId="0" fontId="34" fillId="0" borderId="1" xfId="2" applyFont="1" applyBorder="1" applyAlignment="1">
      <alignment horizontal="center" vertical="center" wrapText="1"/>
    </xf>
    <xf numFmtId="165" fontId="34" fillId="0" borderId="1" xfId="5" applyNumberFormat="1" applyFont="1" applyBorder="1" applyAlignment="1">
      <alignment horizontal="right" vertical="center" wrapText="1"/>
    </xf>
    <xf numFmtId="0" fontId="1" fillId="0" borderId="1" xfId="2" applyFont="1" applyBorder="1" applyAlignment="1">
      <alignment vertical="center"/>
    </xf>
    <xf numFmtId="165" fontId="1" fillId="0" borderId="1" xfId="2" applyNumberFormat="1" applyFont="1" applyBorder="1" applyAlignment="1">
      <alignment horizontal="center" vertical="center"/>
    </xf>
    <xf numFmtId="165" fontId="34" fillId="0" borderId="1" xfId="2" applyNumberFormat="1" applyFont="1" applyBorder="1" applyAlignment="1">
      <alignment horizontal="center" vertical="center"/>
    </xf>
    <xf numFmtId="165" fontId="34" fillId="0" borderId="1" xfId="2" applyNumberFormat="1" applyFont="1" applyBorder="1" applyAlignment="1">
      <alignment horizontal="right" vertical="top"/>
    </xf>
    <xf numFmtId="165" fontId="34" fillId="0" borderId="1" xfId="2" applyNumberFormat="1" applyFont="1" applyBorder="1" applyAlignment="1">
      <alignment horizontal="right" vertical="center"/>
    </xf>
    <xf numFmtId="0" fontId="31" fillId="0" borderId="1" xfId="2" applyFont="1" applyBorder="1" applyAlignment="1">
      <alignment vertical="center"/>
    </xf>
    <xf numFmtId="165" fontId="34" fillId="0" borderId="1" xfId="5" applyNumberFormat="1" applyFont="1" applyBorder="1" applyAlignment="1">
      <alignment horizontal="right" vertical="center"/>
    </xf>
    <xf numFmtId="165" fontId="61" fillId="2" borderId="0" xfId="2" applyNumberFormat="1" applyFont="1" applyFill="1" applyAlignment="1">
      <alignment vertical="center"/>
    </xf>
    <xf numFmtId="165" fontId="61" fillId="8" borderId="0" xfId="2" applyNumberFormat="1" applyFont="1" applyFill="1" applyAlignment="1">
      <alignment vertical="center"/>
    </xf>
    <xf numFmtId="3" fontId="62" fillId="0" borderId="0" xfId="2" applyNumberFormat="1" applyFont="1"/>
    <xf numFmtId="165" fontId="34" fillId="0" borderId="0" xfId="2" applyNumberFormat="1" applyFont="1" applyAlignment="1">
      <alignment horizontal="center" vertical="center"/>
    </xf>
    <xf numFmtId="4" fontId="63" fillId="9" borderId="0" xfId="3" applyNumberFormat="1" applyFont="1" applyFill="1" applyAlignment="1">
      <alignment horizontal="right" vertical="center" wrapText="1"/>
    </xf>
    <xf numFmtId="4" fontId="64" fillId="9" borderId="0" xfId="3" applyNumberFormat="1" applyFont="1" applyFill="1" applyAlignment="1">
      <alignment horizontal="right" vertical="center" wrapText="1"/>
    </xf>
    <xf numFmtId="4" fontId="64" fillId="9" borderId="0" xfId="3" applyNumberFormat="1" applyFont="1" applyFill="1" applyAlignment="1">
      <alignment horizontal="center" vertical="center" wrapText="1"/>
    </xf>
    <xf numFmtId="4" fontId="65" fillId="9" borderId="0" xfId="3" applyNumberFormat="1" applyFont="1" applyFill="1" applyAlignment="1">
      <alignment horizontal="right" vertical="center" wrapText="1"/>
    </xf>
    <xf numFmtId="165" fontId="34" fillId="2" borderId="0" xfId="2" applyNumberFormat="1" applyFont="1" applyFill="1" applyAlignment="1">
      <alignment vertical="center"/>
    </xf>
    <xf numFmtId="4" fontId="37" fillId="0" borderId="0" xfId="2" applyNumberFormat="1" applyFont="1" applyAlignment="1">
      <alignment horizontal="center" vertical="center"/>
    </xf>
    <xf numFmtId="165" fontId="39" fillId="8" borderId="0" xfId="2" applyNumberFormat="1" applyFont="1" applyFill="1" applyAlignment="1">
      <alignment vertical="center"/>
    </xf>
    <xf numFmtId="165" fontId="34" fillId="0" borderId="0" xfId="2" applyNumberFormat="1" applyFont="1" applyAlignment="1">
      <alignment horizontal="center" vertical="center"/>
    </xf>
    <xf numFmtId="165" fontId="39" fillId="8" borderId="0" xfId="2" applyNumberFormat="1" applyFont="1" applyFill="1" applyAlignment="1">
      <alignment horizontal="center" vertical="center"/>
    </xf>
    <xf numFmtId="4" fontId="66" fillId="9" borderId="0" xfId="3" applyNumberFormat="1" applyFont="1" applyFill="1" applyAlignment="1">
      <alignment horizontal="center" vertical="center" wrapText="1"/>
    </xf>
    <xf numFmtId="4" fontId="67" fillId="0" borderId="0" xfId="2" applyNumberFormat="1" applyFont="1" applyAlignment="1">
      <alignment horizontal="center" vertical="center"/>
    </xf>
  </cellXfs>
  <cellStyles count="6">
    <cellStyle name="Moneda" xfId="1" builtinId="4"/>
    <cellStyle name="Normal" xfId="0" builtinId="0"/>
    <cellStyle name="Normal 11" xfId="2" xr:uid="{00000000-0005-0000-0000-000002000000}"/>
    <cellStyle name="Normal 2" xfId="3" xr:uid="{00000000-0005-0000-0000-000003000000}"/>
    <cellStyle name="Normal_METRADO_FORMATOFF-10" xfId="4" xr:uid="{00000000-0005-0000-0000-000004000000}"/>
    <cellStyle name="Porcentaje 4" xfId="5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2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1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ficina\D\DEP\27pse-OECF-II\SPres-resumen\Pr-21\RpCHI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ficina\D\Temp\DEP\27pse-OECF-II\SPres-resumen\Pr-21\RpCHI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MALDONADO\INFORME%20FINA\DEP\27pse-OECF-II\SPres-resumen\Pr-21\RpCHI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Usuario\Dropbox\ExpedienteTecnicoPIP\PRESUPUESTO\TRABAJOS%20REALIZADOS\ING.%20ANDRES\EXPEDIENTE\PROYECTO%20QUEHUE\METRADOS\RS\METRADO%20RS%20CHARAJE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ser2\omacha\PROYECTOS%20APROBADOS%202007\RED%20DE%20DISTRIB%20PRIMARIA%20Y%20SECUNDARIA%20PARU%20PARU\METRADO%20Y%20PRESUPUESTO\METRADO%20RP%20PARU%20PARU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#¡REF"/>
      <sheetName val="PSEs-97RP"/>
      <sheetName val="RP-RESUMEN"/>
      <sheetName val="RP-BASE"/>
      <sheetName val="RP-sumMEM"/>
      <sheetName val="RP-sumCon"/>
      <sheetName val="RP-mont"/>
      <sheetName val="RP-transMEM"/>
      <sheetName val="RP-transCon"/>
      <sheetName val="RpCHI"/>
      <sheetName val="__REF"/>
      <sheetName val="FF-12Plat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/>
      <sheetData sheetId="1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#¡REF"/>
      <sheetName val="PSEs-97RP"/>
      <sheetName val="RP-RESUMEN"/>
      <sheetName val="RP-BASE"/>
      <sheetName val="RP-sumMEM"/>
      <sheetName val="RP-sumCon"/>
      <sheetName val="RP-mont"/>
      <sheetName val="RP-transMEM"/>
      <sheetName val="RP-transCon"/>
      <sheetName val="RpCHI"/>
      <sheetName val="__REF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#¡REF"/>
      <sheetName val="PSEs-97RP"/>
      <sheetName val="RP-RESUMEN"/>
      <sheetName val="RP-BASE"/>
      <sheetName val="RP-sumMEM"/>
      <sheetName val="RP-sumCon"/>
      <sheetName val="RP-mont"/>
      <sheetName val="RP-transMEM"/>
      <sheetName val="RP-transCon"/>
      <sheetName val="RpCHI"/>
      <sheetName val="__REF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ETRADO"/>
      <sheetName val="PTO-MERCADO"/>
      <sheetName val="FPM"/>
      <sheetName val="RESUMEN MERCADO"/>
      <sheetName val="PTO-SICODI"/>
      <sheetName val="FPS"/>
      <sheetName val="CRONOGRAMA VALORIZADO"/>
      <sheetName val="RESUMEN SICODI"/>
      <sheetName val="ARMADOS"/>
    </sheetNames>
    <sheetDataSet>
      <sheetData sheetId="0"/>
      <sheetData sheetId="1"/>
      <sheetData sheetId="2" refreshError="1"/>
      <sheetData sheetId="3" refreshError="1"/>
      <sheetData sheetId="4"/>
      <sheetData sheetId="5"/>
      <sheetData sheetId="6" refreshError="1"/>
      <sheetData sheetId="7" refreshError="1"/>
      <sheetData sheetId="8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ETRADO "/>
      <sheetName val="PRESUPUESTO"/>
      <sheetName val="PRESUPUESTO SICODI"/>
      <sheetName val="F.POLIN."/>
      <sheetName val="Cronog.valorizado PRIMARIA"/>
      <sheetName val="COSTO UNITARIO "/>
      <sheetName val="Resumen RS+RP MERCADO"/>
      <sheetName val="G.G."/>
      <sheetName val="DATOS DE ARMADO "/>
      <sheetName val="#¡REF"/>
      <sheetName val="METRADO_"/>
      <sheetName val="PRESUPUESTO_SICODI"/>
      <sheetName val="F_POLIN_"/>
      <sheetName val="Cronog_valorizado_PRIMARIA"/>
      <sheetName val="COSTO_UNITARIO_"/>
      <sheetName val="Resumen_RS+RP_MERCADO"/>
      <sheetName val="G_G_"/>
      <sheetName val="DATOS_DE_ARMADO_"/>
      <sheetName val="METRADO_1"/>
      <sheetName val="PRESUPUESTO_SICODI1"/>
      <sheetName val="F_POLIN_1"/>
      <sheetName val="Cronog_valorizado_PRIMARIA1"/>
      <sheetName val="COSTO_UNITARIO_1"/>
      <sheetName val="Resumen_RS+RP_MERCADO1"/>
      <sheetName val="G_G_1"/>
      <sheetName val="DATOS_DE_ARMADO_1"/>
      <sheetName val="METRADO_2"/>
      <sheetName val="PRESUPUESTO_SICODI2"/>
      <sheetName val="F_POLIN_2"/>
      <sheetName val="Cronog_valorizado_PRIMARIA2"/>
      <sheetName val="COSTO_UNITARIO_2"/>
      <sheetName val="Resumen_RS+RP_MERCADO2"/>
      <sheetName val="G_G_2"/>
      <sheetName val="DATOS_DE_ARMADO_2"/>
      <sheetName val="METRADO_4"/>
      <sheetName val="PRESUPUESTO_SICODI4"/>
      <sheetName val="F_POLIN_4"/>
      <sheetName val="Cronog_valorizado_PRIMARIA4"/>
      <sheetName val="COSTO_UNITARIO_4"/>
      <sheetName val="Resumen_RS+RP_MERCADO4"/>
      <sheetName val="G_G_4"/>
      <sheetName val="DATOS_DE_ARMADO_4"/>
      <sheetName val="METRADO_3"/>
      <sheetName val="PRESUPUESTO_SICODI3"/>
      <sheetName val="F_POLIN_3"/>
      <sheetName val="Cronog_valorizado_PRIMARIA3"/>
      <sheetName val="COSTO_UNITARIO_3"/>
      <sheetName val="Resumen_RS+RP_MERCADO3"/>
      <sheetName val="G_G_3"/>
      <sheetName val="DATOS_DE_ARMADO_3"/>
      <sheetName val="METRADO_5"/>
      <sheetName val="PRESUPUESTO_SICODI5"/>
      <sheetName val="F_POLIN_5"/>
      <sheetName val="Cronog_valorizado_PRIMARIA5"/>
      <sheetName val="COSTO_UNITARIO_5"/>
      <sheetName val="Resumen_RS+RP_MERCADO5"/>
      <sheetName val="G_G_5"/>
      <sheetName val="DATOS_DE_ARMADO_5"/>
      <sheetName val="METRADO_9"/>
      <sheetName val="PRESUPUESTO_SICODI9"/>
      <sheetName val="F_POLIN_9"/>
      <sheetName val="Cronog_valorizado_PRIMARIA9"/>
      <sheetName val="COSTO_UNITARIO_9"/>
      <sheetName val="Resumen_RS+RP_MERCADO9"/>
      <sheetName val="G_G_9"/>
      <sheetName val="DATOS_DE_ARMADO_9"/>
      <sheetName val="METRADO_6"/>
      <sheetName val="PRESUPUESTO_SICODI6"/>
      <sheetName val="F_POLIN_6"/>
      <sheetName val="Cronog_valorizado_PRIMARIA6"/>
      <sheetName val="COSTO_UNITARIO_6"/>
      <sheetName val="Resumen_RS+RP_MERCADO6"/>
      <sheetName val="G_G_6"/>
      <sheetName val="DATOS_DE_ARMADO_6"/>
      <sheetName val="METRADO_7"/>
      <sheetName val="PRESUPUESTO_SICODI7"/>
      <sheetName val="F_POLIN_7"/>
      <sheetName val="Cronog_valorizado_PRIMARIA7"/>
      <sheetName val="COSTO_UNITARIO_7"/>
      <sheetName val="Resumen_RS+RP_MERCADO7"/>
      <sheetName val="G_G_7"/>
      <sheetName val="DATOS_DE_ARMADO_7"/>
      <sheetName val="METRADO_8"/>
      <sheetName val="PRESUPUESTO_SICODI8"/>
      <sheetName val="F_POLIN_8"/>
      <sheetName val="Cronog_valorizado_PRIMARIA8"/>
      <sheetName val="COSTO_UNITARIO_8"/>
      <sheetName val="Resumen_RS+RP_MERCADO8"/>
      <sheetName val="G_G_8"/>
      <sheetName val="DATOS_DE_ARMADO_8"/>
    </sheetNames>
    <sheetDataSet>
      <sheetData sheetId="0" refreshError="1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5">
          <cell r="A5" t="str">
            <v>AB1</v>
          </cell>
          <cell r="C5">
            <v>2</v>
          </cell>
          <cell r="F5">
            <v>2</v>
          </cell>
          <cell r="I5">
            <v>2</v>
          </cell>
          <cell r="L5">
            <v>5</v>
          </cell>
        </row>
        <row r="6">
          <cell r="A6" t="str">
            <v>AB2</v>
          </cell>
          <cell r="C6">
            <v>4</v>
          </cell>
          <cell r="F6">
            <v>4</v>
          </cell>
          <cell r="J6">
            <v>2</v>
          </cell>
          <cell r="L6">
            <v>10</v>
          </cell>
        </row>
        <row r="7">
          <cell r="A7" t="str">
            <v>AB3</v>
          </cell>
          <cell r="B7">
            <v>4</v>
          </cell>
          <cell r="D7">
            <v>4</v>
          </cell>
          <cell r="G7">
            <v>4</v>
          </cell>
          <cell r="K7">
            <v>4</v>
          </cell>
          <cell r="O7">
            <v>2</v>
          </cell>
        </row>
        <row r="8">
          <cell r="A8" t="str">
            <v>AB4</v>
          </cell>
          <cell r="B8">
            <v>2</v>
          </cell>
          <cell r="C8">
            <v>2</v>
          </cell>
          <cell r="D8">
            <v>2</v>
          </cell>
          <cell r="F8">
            <v>2</v>
          </cell>
          <cell r="G8">
            <v>2</v>
          </cell>
          <cell r="K8">
            <v>2</v>
          </cell>
          <cell r="L8">
            <v>5</v>
          </cell>
        </row>
        <row r="9">
          <cell r="A9" t="str">
            <v>AB5</v>
          </cell>
          <cell r="B9">
            <v>2</v>
          </cell>
          <cell r="D9">
            <v>2</v>
          </cell>
          <cell r="G9">
            <v>2</v>
          </cell>
          <cell r="K9">
            <v>2</v>
          </cell>
          <cell r="O9">
            <v>2</v>
          </cell>
        </row>
        <row r="10">
          <cell r="A10" t="str">
            <v>AB6</v>
          </cell>
        </row>
        <row r="11">
          <cell r="A11" t="str">
            <v>AB7</v>
          </cell>
          <cell r="B11">
            <v>4</v>
          </cell>
          <cell r="C11">
            <v>2</v>
          </cell>
          <cell r="D11">
            <v>4</v>
          </cell>
          <cell r="E11">
            <v>2</v>
          </cell>
          <cell r="G11">
            <v>4</v>
          </cell>
          <cell r="K11">
            <v>4</v>
          </cell>
          <cell r="L11">
            <v>5</v>
          </cell>
        </row>
        <row r="12">
          <cell r="A12" t="str">
            <v>ABV3</v>
          </cell>
          <cell r="B12">
            <v>2</v>
          </cell>
          <cell r="D12">
            <v>2</v>
          </cell>
          <cell r="H12">
            <v>2</v>
          </cell>
          <cell r="K12">
            <v>2</v>
          </cell>
        </row>
        <row r="13">
          <cell r="A13" t="str">
            <v>ABV4</v>
          </cell>
          <cell r="B13">
            <v>4</v>
          </cell>
          <cell r="D13">
            <v>4</v>
          </cell>
          <cell r="G13">
            <v>4</v>
          </cell>
          <cell r="K13">
            <v>4</v>
          </cell>
          <cell r="O13">
            <v>2</v>
          </cell>
        </row>
        <row r="14">
          <cell r="A14" t="str">
            <v>SAM-4</v>
          </cell>
          <cell r="P14">
            <v>2</v>
          </cell>
          <cell r="Q14">
            <v>2</v>
          </cell>
        </row>
        <row r="15">
          <cell r="A15" t="str">
            <v>DBS</v>
          </cell>
          <cell r="C15">
            <v>2</v>
          </cell>
          <cell r="F15">
            <v>2</v>
          </cell>
          <cell r="L15">
            <v>5</v>
          </cell>
          <cell r="O15">
            <v>2</v>
          </cell>
        </row>
        <row r="16">
          <cell r="A16" t="str">
            <v>DBT</v>
          </cell>
          <cell r="B16">
            <v>2</v>
          </cell>
          <cell r="D16">
            <v>2</v>
          </cell>
          <cell r="G16">
            <v>2</v>
          </cell>
          <cell r="K16">
            <v>2</v>
          </cell>
          <cell r="O16">
            <v>2</v>
          </cell>
        </row>
        <row r="17">
          <cell r="A17" t="str">
            <v>PB</v>
          </cell>
          <cell r="P17">
            <v>2</v>
          </cell>
        </row>
        <row r="18">
          <cell r="A18" t="str">
            <v>SB</v>
          </cell>
          <cell r="Q18">
            <v>2</v>
          </cell>
        </row>
      </sheetData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>
        <row r="5">
          <cell r="A5" t="str">
            <v>AB1</v>
          </cell>
        </row>
      </sheetData>
      <sheetData sheetId="18"/>
      <sheetData sheetId="19"/>
      <sheetData sheetId="20"/>
      <sheetData sheetId="21"/>
      <sheetData sheetId="22"/>
      <sheetData sheetId="23"/>
      <sheetData sheetId="24"/>
      <sheetData sheetId="25">
        <row r="5">
          <cell r="A5" t="str">
            <v>AB1</v>
          </cell>
        </row>
      </sheetData>
      <sheetData sheetId="26"/>
      <sheetData sheetId="27"/>
      <sheetData sheetId="28"/>
      <sheetData sheetId="29"/>
      <sheetData sheetId="30"/>
      <sheetData sheetId="31"/>
      <sheetData sheetId="32"/>
      <sheetData sheetId="33">
        <row r="5">
          <cell r="A5" t="str">
            <v>AB1</v>
          </cell>
        </row>
      </sheetData>
      <sheetData sheetId="34"/>
      <sheetData sheetId="35"/>
      <sheetData sheetId="36"/>
      <sheetData sheetId="37"/>
      <sheetData sheetId="38"/>
      <sheetData sheetId="39"/>
      <sheetData sheetId="40"/>
      <sheetData sheetId="41">
        <row r="5">
          <cell r="A5" t="str">
            <v>AB1</v>
          </cell>
        </row>
      </sheetData>
      <sheetData sheetId="42"/>
      <sheetData sheetId="43"/>
      <sheetData sheetId="44"/>
      <sheetData sheetId="45"/>
      <sheetData sheetId="46"/>
      <sheetData sheetId="47"/>
      <sheetData sheetId="48"/>
      <sheetData sheetId="49">
        <row r="5">
          <cell r="A5" t="str">
            <v>AB1</v>
          </cell>
        </row>
      </sheetData>
      <sheetData sheetId="50"/>
      <sheetData sheetId="51"/>
      <sheetData sheetId="52"/>
      <sheetData sheetId="53"/>
      <sheetData sheetId="54"/>
      <sheetData sheetId="55"/>
      <sheetData sheetId="56"/>
      <sheetData sheetId="57">
        <row r="5">
          <cell r="A5" t="str">
            <v>AB1</v>
          </cell>
        </row>
      </sheetData>
      <sheetData sheetId="58"/>
      <sheetData sheetId="59"/>
      <sheetData sheetId="60"/>
      <sheetData sheetId="61"/>
      <sheetData sheetId="62"/>
      <sheetData sheetId="63"/>
      <sheetData sheetId="64"/>
      <sheetData sheetId="65">
        <row r="5">
          <cell r="A5" t="str">
            <v>AB1</v>
          </cell>
        </row>
      </sheetData>
      <sheetData sheetId="66"/>
      <sheetData sheetId="67"/>
      <sheetData sheetId="68"/>
      <sheetData sheetId="69"/>
      <sheetData sheetId="70"/>
      <sheetData sheetId="71"/>
      <sheetData sheetId="72"/>
      <sheetData sheetId="73">
        <row r="5">
          <cell r="A5" t="str">
            <v>AB1</v>
          </cell>
        </row>
      </sheetData>
      <sheetData sheetId="74"/>
      <sheetData sheetId="75"/>
      <sheetData sheetId="76"/>
      <sheetData sheetId="77"/>
      <sheetData sheetId="78"/>
      <sheetData sheetId="79"/>
      <sheetData sheetId="80"/>
      <sheetData sheetId="81">
        <row r="5">
          <cell r="A5" t="str">
            <v>AB1</v>
          </cell>
        </row>
      </sheetData>
      <sheetData sheetId="82"/>
      <sheetData sheetId="83"/>
      <sheetData sheetId="84"/>
      <sheetData sheetId="85"/>
      <sheetData sheetId="86"/>
      <sheetData sheetId="87"/>
      <sheetData sheetId="88"/>
      <sheetData sheetId="89">
        <row r="5">
          <cell r="A5" t="str">
            <v>AB1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M147"/>
  <sheetViews>
    <sheetView view="pageBreakPreview" topLeftCell="A7" zoomScale="85" zoomScaleNormal="115" zoomScaleSheetLayoutView="85" workbookViewId="0">
      <selection activeCell="T12" sqref="T12:T22"/>
    </sheetView>
  </sheetViews>
  <sheetFormatPr baseColWidth="10" defaultColWidth="6.85546875" defaultRowHeight="14.25"/>
  <cols>
    <col min="1" max="1" width="10.28515625" style="4" customWidth="1"/>
    <col min="2" max="2" width="78.85546875" style="4" customWidth="1"/>
    <col min="3" max="3" width="6.28515625" style="150" customWidth="1"/>
    <col min="4" max="4" width="9" style="150" customWidth="1"/>
    <col min="5" max="5" width="9" style="150" hidden="1" customWidth="1"/>
    <col min="6" max="7" width="8.5703125" style="150" hidden="1" customWidth="1"/>
    <col min="8" max="8" width="8.28515625" style="153" customWidth="1"/>
    <col min="9" max="9" width="13.28515625" style="140" customWidth="1"/>
    <col min="10" max="10" width="4.7109375" style="152" customWidth="1"/>
    <col min="11" max="11" width="12.140625" style="71" customWidth="1"/>
    <col min="12" max="12" width="4.7109375" style="152" hidden="1" customWidth="1"/>
    <col min="13" max="13" width="12.85546875" style="71" customWidth="1"/>
    <col min="14" max="14" width="6.5703125" style="152" hidden="1" customWidth="1"/>
    <col min="15" max="15" width="13.5703125" style="71" customWidth="1"/>
    <col min="16" max="16" width="2.28515625" style="152" hidden="1" customWidth="1"/>
    <col min="17" max="17" width="14" style="71" customWidth="1"/>
    <col min="18" max="18" width="4.7109375" style="152" customWidth="1"/>
    <col min="19" max="19" width="14.28515625" style="71" customWidth="1"/>
    <col min="20" max="20" width="6.42578125" style="152" customWidth="1"/>
    <col min="21" max="21" width="15" style="71" customWidth="1"/>
    <col min="22" max="22" width="5.140625" style="71" hidden="1" customWidth="1"/>
    <col min="23" max="23" width="13" style="71" hidden="1" customWidth="1"/>
    <col min="24" max="24" width="6" style="71" hidden="1" customWidth="1"/>
    <col min="25" max="25" width="12.85546875" style="71" hidden="1" customWidth="1"/>
    <col min="26" max="26" width="6.5703125" style="71" hidden="1" customWidth="1"/>
    <col min="27" max="27" width="13.5703125" style="71" hidden="1" customWidth="1"/>
    <col min="28" max="28" width="5" style="71" hidden="1" customWidth="1"/>
    <col min="29" max="29" width="13.85546875" style="71" hidden="1" customWidth="1"/>
    <col min="30" max="30" width="5.28515625" style="152" hidden="1" customWidth="1"/>
    <col min="31" max="31" width="9.28515625" style="71" hidden="1" customWidth="1"/>
    <col min="32" max="32" width="4.85546875" style="71" hidden="1" customWidth="1"/>
    <col min="33" max="33" width="9.28515625" style="71" hidden="1" customWidth="1"/>
    <col min="34" max="34" width="7.28515625" style="2" customWidth="1"/>
    <col min="35" max="35" width="11.42578125" style="3" customWidth="1"/>
    <col min="36" max="36" width="10.140625" style="4" customWidth="1"/>
    <col min="37" max="37" width="14.42578125" style="4" customWidth="1"/>
    <col min="38" max="38" width="6.85546875" style="4"/>
    <col min="39" max="39" width="8.42578125" style="4" bestFit="1" customWidth="1"/>
    <col min="40" max="16384" width="6.85546875" style="4"/>
  </cols>
  <sheetData>
    <row r="1" spans="1:36" ht="15" customHeight="1">
      <c r="A1" s="207"/>
      <c r="B1" s="207"/>
      <c r="C1" s="207"/>
      <c r="D1" s="207"/>
      <c r="E1" s="207"/>
      <c r="F1" s="207"/>
      <c r="G1" s="207"/>
      <c r="H1" s="207"/>
      <c r="I1" s="207"/>
      <c r="J1" s="207"/>
      <c r="K1" s="207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</row>
    <row r="2" spans="1:36" ht="15" customHeight="1">
      <c r="A2" s="208" t="s">
        <v>0</v>
      </c>
      <c r="B2" s="208"/>
      <c r="C2" s="208"/>
      <c r="D2" s="208"/>
      <c r="E2" s="208"/>
      <c r="F2" s="208"/>
      <c r="G2" s="208"/>
      <c r="H2" s="208"/>
      <c r="I2" s="208"/>
      <c r="J2" s="208"/>
      <c r="K2" s="208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</row>
    <row r="3" spans="1:36" ht="34.5" customHeight="1">
      <c r="A3" s="5" t="s">
        <v>1</v>
      </c>
      <c r="B3" s="209" t="s">
        <v>2</v>
      </c>
      <c r="C3" s="209"/>
      <c r="D3" s="209"/>
      <c r="E3" s="209"/>
      <c r="F3" s="209"/>
      <c r="G3" s="209"/>
      <c r="H3" s="209"/>
      <c r="I3" s="209"/>
      <c r="J3" s="209"/>
      <c r="K3" s="209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</row>
    <row r="4" spans="1:36" ht="15" customHeight="1">
      <c r="A4" s="5" t="s">
        <v>3</v>
      </c>
      <c r="B4" s="210" t="s">
        <v>4</v>
      </c>
      <c r="C4" s="210"/>
      <c r="D4" s="210"/>
      <c r="E4" s="210"/>
      <c r="F4" s="210"/>
      <c r="G4" s="210"/>
      <c r="H4" s="210"/>
      <c r="I4" s="210"/>
      <c r="J4" s="210"/>
      <c r="K4" s="210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</row>
    <row r="5" spans="1:36" ht="15" customHeight="1">
      <c r="A5" s="5" t="s">
        <v>5</v>
      </c>
      <c r="B5" s="210" t="s">
        <v>6</v>
      </c>
      <c r="C5" s="210"/>
      <c r="D5" s="210"/>
      <c r="E5" s="210"/>
      <c r="F5" s="210"/>
      <c r="G5" s="210"/>
      <c r="H5" s="210"/>
      <c r="I5" s="210"/>
      <c r="J5" s="210"/>
      <c r="K5" s="210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</row>
    <row r="6" spans="1:36" ht="15" customHeight="1">
      <c r="A6" s="8" t="s">
        <v>7</v>
      </c>
      <c r="B6" s="9" t="s">
        <v>8</v>
      </c>
      <c r="C6" s="10"/>
      <c r="D6" s="10"/>
      <c r="E6" s="10"/>
      <c r="F6" s="10"/>
      <c r="G6" s="10"/>
      <c r="H6" s="11"/>
      <c r="I6" s="12"/>
      <c r="J6" s="13"/>
      <c r="K6" s="14"/>
      <c r="L6" s="13"/>
      <c r="M6" s="14"/>
      <c r="N6" s="13"/>
      <c r="O6" s="14"/>
      <c r="P6" s="13"/>
      <c r="Q6" s="14"/>
      <c r="R6" s="13"/>
      <c r="S6" s="14"/>
      <c r="T6" s="13"/>
      <c r="U6" s="14"/>
      <c r="V6" s="14"/>
      <c r="W6" s="14"/>
      <c r="X6" s="14"/>
      <c r="Y6" s="14"/>
      <c r="Z6" s="14"/>
      <c r="AA6" s="14"/>
      <c r="AB6" s="14"/>
      <c r="AC6" s="14"/>
      <c r="AD6" s="13"/>
      <c r="AE6" s="14"/>
      <c r="AF6" s="14"/>
      <c r="AG6" s="14"/>
      <c r="AH6" s="15"/>
      <c r="AI6" s="16"/>
    </row>
    <row r="7" spans="1:36" ht="15" customHeight="1" thickBot="1">
      <c r="A7" s="8" t="s">
        <v>9</v>
      </c>
      <c r="B7" s="9">
        <v>2022</v>
      </c>
      <c r="C7" s="10"/>
      <c r="D7" s="10"/>
      <c r="E7" s="10"/>
      <c r="F7" s="10"/>
      <c r="G7" s="10"/>
      <c r="H7" s="11"/>
      <c r="I7" s="12"/>
      <c r="J7" s="13"/>
      <c r="K7" s="14"/>
      <c r="L7" s="13"/>
      <c r="M7" s="14"/>
      <c r="N7" s="13"/>
      <c r="O7" s="14"/>
      <c r="P7" s="13"/>
      <c r="Q7" s="14"/>
      <c r="R7" s="13"/>
      <c r="S7" s="14"/>
      <c r="T7" s="13"/>
      <c r="U7" s="14"/>
      <c r="V7" s="14"/>
      <c r="W7" s="14"/>
      <c r="X7" s="14"/>
      <c r="Y7" s="14"/>
      <c r="Z7" s="14"/>
      <c r="AA7" s="14"/>
      <c r="AB7" s="14"/>
      <c r="AC7" s="14"/>
      <c r="AD7" s="13"/>
      <c r="AE7" s="14"/>
      <c r="AF7" s="14"/>
      <c r="AG7" s="14"/>
      <c r="AH7" s="17"/>
      <c r="AI7" s="18"/>
    </row>
    <row r="8" spans="1:36" ht="35.25" customHeight="1">
      <c r="A8" s="200" t="s">
        <v>10</v>
      </c>
      <c r="B8" s="200" t="s">
        <v>11</v>
      </c>
      <c r="C8" s="200" t="s">
        <v>12</v>
      </c>
      <c r="D8" s="202" t="s">
        <v>13</v>
      </c>
      <c r="E8" s="19"/>
      <c r="F8" s="202" t="s">
        <v>13</v>
      </c>
      <c r="G8" s="19"/>
      <c r="H8" s="195" t="s">
        <v>14</v>
      </c>
      <c r="I8" s="197" t="s">
        <v>15</v>
      </c>
      <c r="J8" s="199" t="s">
        <v>16</v>
      </c>
      <c r="K8" s="199"/>
      <c r="L8" s="199" t="s">
        <v>17</v>
      </c>
      <c r="M8" s="199"/>
      <c r="N8" s="199" t="s">
        <v>18</v>
      </c>
      <c r="O8" s="199"/>
      <c r="P8" s="199" t="s">
        <v>19</v>
      </c>
      <c r="Q8" s="199"/>
      <c r="R8" s="199" t="s">
        <v>20</v>
      </c>
      <c r="S8" s="199"/>
      <c r="T8" s="199" t="s">
        <v>21</v>
      </c>
      <c r="U8" s="199"/>
      <c r="V8" s="199" t="s">
        <v>22</v>
      </c>
      <c r="W8" s="199"/>
      <c r="X8" s="199" t="s">
        <v>23</v>
      </c>
      <c r="Y8" s="199"/>
      <c r="Z8" s="199" t="s">
        <v>24</v>
      </c>
      <c r="AA8" s="199"/>
      <c r="AB8" s="199" t="s">
        <v>25</v>
      </c>
      <c r="AC8" s="199"/>
      <c r="AD8" s="204" t="s">
        <v>26</v>
      </c>
      <c r="AE8" s="205"/>
      <c r="AF8" s="204" t="s">
        <v>27</v>
      </c>
      <c r="AG8" s="205"/>
      <c r="AH8" s="206" t="s">
        <v>28</v>
      </c>
      <c r="AI8" s="206"/>
    </row>
    <row r="9" spans="1:36" ht="30" hidden="1" customHeight="1">
      <c r="A9" s="201"/>
      <c r="B9" s="201"/>
      <c r="C9" s="201"/>
      <c r="D9" s="203"/>
      <c r="E9" s="20"/>
      <c r="F9" s="203"/>
      <c r="G9" s="20"/>
      <c r="H9" s="196"/>
      <c r="I9" s="198"/>
      <c r="J9" s="21" t="s">
        <v>29</v>
      </c>
      <c r="K9" s="22" t="s">
        <v>30</v>
      </c>
      <c r="L9" s="21" t="s">
        <v>29</v>
      </c>
      <c r="M9" s="22" t="s">
        <v>30</v>
      </c>
      <c r="N9" s="21" t="s">
        <v>29</v>
      </c>
      <c r="O9" s="22" t="s">
        <v>30</v>
      </c>
      <c r="P9" s="21" t="s">
        <v>29</v>
      </c>
      <c r="Q9" s="22" t="s">
        <v>30</v>
      </c>
      <c r="R9" s="21" t="s">
        <v>29</v>
      </c>
      <c r="S9" s="22" t="s">
        <v>30</v>
      </c>
      <c r="T9" s="21" t="s">
        <v>29</v>
      </c>
      <c r="U9" s="22" t="s">
        <v>30</v>
      </c>
      <c r="V9" s="21" t="s">
        <v>29</v>
      </c>
      <c r="W9" s="22" t="s">
        <v>30</v>
      </c>
      <c r="X9" s="21" t="s">
        <v>29</v>
      </c>
      <c r="Y9" s="22" t="s">
        <v>30</v>
      </c>
      <c r="Z9" s="21" t="s">
        <v>29</v>
      </c>
      <c r="AA9" s="22" t="s">
        <v>30</v>
      </c>
      <c r="AB9" s="21" t="s">
        <v>29</v>
      </c>
      <c r="AC9" s="22" t="s">
        <v>30</v>
      </c>
      <c r="AD9" s="21" t="s">
        <v>29</v>
      </c>
      <c r="AE9" s="22" t="s">
        <v>30</v>
      </c>
      <c r="AF9" s="21" t="s">
        <v>29</v>
      </c>
      <c r="AG9" s="22" t="s">
        <v>30</v>
      </c>
      <c r="AH9" s="23" t="s">
        <v>29</v>
      </c>
      <c r="AI9" s="24" t="s">
        <v>31</v>
      </c>
    </row>
    <row r="10" spans="1:36" ht="30" customHeight="1">
      <c r="A10" s="25" t="s">
        <v>32</v>
      </c>
      <c r="B10" s="26" t="s">
        <v>33</v>
      </c>
      <c r="C10" s="27"/>
      <c r="D10" s="27"/>
      <c r="E10" s="27"/>
      <c r="F10" s="28"/>
      <c r="G10" s="28"/>
      <c r="H10" s="29"/>
      <c r="I10" s="30"/>
      <c r="J10" s="31"/>
      <c r="K10" s="32"/>
      <c r="L10" s="31"/>
      <c r="M10" s="32"/>
      <c r="N10" s="31"/>
      <c r="O10" s="32"/>
      <c r="P10" s="31"/>
      <c r="Q10" s="32"/>
      <c r="R10" s="31"/>
      <c r="S10" s="32"/>
      <c r="T10" s="31"/>
      <c r="U10" s="32"/>
      <c r="V10" s="32"/>
      <c r="W10" s="32"/>
      <c r="X10" s="32"/>
      <c r="Y10" s="32"/>
      <c r="Z10" s="32"/>
      <c r="AA10" s="32"/>
      <c r="AB10" s="32"/>
      <c r="AC10" s="32"/>
      <c r="AD10" s="31"/>
      <c r="AE10" s="32"/>
      <c r="AF10" s="32"/>
      <c r="AG10" s="32"/>
      <c r="AH10" s="28"/>
      <c r="AI10" s="33"/>
    </row>
    <row r="11" spans="1:36" ht="15.75" customHeight="1">
      <c r="A11" s="34" t="s">
        <v>34</v>
      </c>
      <c r="B11" s="35" t="s">
        <v>35</v>
      </c>
      <c r="C11" s="36"/>
      <c r="D11" s="36"/>
      <c r="E11" s="36"/>
      <c r="F11" s="37"/>
      <c r="G11" s="37"/>
      <c r="H11" s="38"/>
      <c r="I11" s="39"/>
      <c r="J11" s="40"/>
      <c r="K11" s="41"/>
      <c r="L11" s="40"/>
      <c r="M11" s="41"/>
      <c r="N11" s="40"/>
      <c r="O11" s="41"/>
      <c r="P11" s="40"/>
      <c r="Q11" s="41"/>
      <c r="R11" s="40"/>
      <c r="S11" s="41"/>
      <c r="T11" s="40"/>
      <c r="U11" s="41"/>
      <c r="V11" s="41"/>
      <c r="W11" s="41"/>
      <c r="X11" s="41"/>
      <c r="Y11" s="41"/>
      <c r="Z11" s="41"/>
      <c r="AA11" s="41"/>
      <c r="AB11" s="41"/>
      <c r="AC11" s="41"/>
      <c r="AD11" s="40"/>
      <c r="AE11" s="41"/>
      <c r="AF11" s="41"/>
      <c r="AG11" s="41"/>
      <c r="AH11" s="40"/>
      <c r="AI11" s="42"/>
    </row>
    <row r="12" spans="1:36" ht="15.75" customHeight="1">
      <c r="A12" s="43" t="s">
        <v>36</v>
      </c>
      <c r="B12" s="44" t="s">
        <v>37</v>
      </c>
      <c r="C12" s="45" t="s">
        <v>38</v>
      </c>
      <c r="D12" s="46">
        <f>SUM(R12,T12,V12,X12,Z12,AB12,AD12,AF12,)</f>
        <v>506</v>
      </c>
      <c r="E12" s="45"/>
      <c r="F12" s="47"/>
      <c r="G12" s="48"/>
      <c r="H12" s="49">
        <v>2000</v>
      </c>
      <c r="I12" s="50">
        <f>D12*H12</f>
        <v>1012000</v>
      </c>
      <c r="J12" s="50">
        <v>0</v>
      </c>
      <c r="K12" s="51"/>
      <c r="L12" s="52"/>
      <c r="M12" s="51"/>
      <c r="N12" s="52"/>
      <c r="O12" s="53"/>
      <c r="P12" s="52"/>
      <c r="Q12" s="51"/>
      <c r="R12" s="52"/>
      <c r="S12" s="51"/>
      <c r="T12" s="169">
        <v>506</v>
      </c>
      <c r="U12" s="51">
        <f>T12*H12</f>
        <v>1012000</v>
      </c>
      <c r="V12" s="51"/>
      <c r="W12" s="51">
        <f>V12*H12</f>
        <v>0</v>
      </c>
      <c r="X12" s="48"/>
      <c r="Y12" s="51">
        <f>X12*H12</f>
        <v>0</v>
      </c>
      <c r="Z12" s="51"/>
      <c r="AA12" s="51"/>
      <c r="AB12" s="51"/>
      <c r="AC12" s="51">
        <f>AB12*H12</f>
        <v>0</v>
      </c>
      <c r="AD12" s="51"/>
      <c r="AE12" s="51"/>
      <c r="AF12" s="51"/>
      <c r="AG12" s="51"/>
      <c r="AH12" s="54">
        <f>SUM(R12,T12)</f>
        <v>506</v>
      </c>
      <c r="AI12" s="54">
        <f>SUM(S12,U12)</f>
        <v>1012000</v>
      </c>
      <c r="AJ12" s="48"/>
    </row>
    <row r="13" spans="1:36" ht="15.75" customHeight="1">
      <c r="A13" s="43" t="s">
        <v>39</v>
      </c>
      <c r="B13" s="44" t="s">
        <v>40</v>
      </c>
      <c r="C13" s="45" t="s">
        <v>38</v>
      </c>
      <c r="D13" s="46">
        <f>SUM(R13,T13,V13,X13,Z13,AB13,AD13,AF13,)</f>
        <v>81</v>
      </c>
      <c r="E13" s="45"/>
      <c r="F13" s="47"/>
      <c r="G13" s="48"/>
      <c r="H13" s="49">
        <v>2500</v>
      </c>
      <c r="I13" s="50">
        <f>D13*H13</f>
        <v>202500</v>
      </c>
      <c r="J13" s="50">
        <v>0</v>
      </c>
      <c r="K13" s="51"/>
      <c r="L13" s="52"/>
      <c r="M13" s="51"/>
      <c r="N13" s="52"/>
      <c r="O13" s="53"/>
      <c r="P13" s="52"/>
      <c r="Q13" s="51"/>
      <c r="R13" s="52"/>
      <c r="S13" s="51"/>
      <c r="T13" s="169">
        <v>81</v>
      </c>
      <c r="U13" s="51">
        <f>T13*H13</f>
        <v>202500</v>
      </c>
      <c r="V13" s="51"/>
      <c r="W13" s="51">
        <f>V13*H13</f>
        <v>0</v>
      </c>
      <c r="X13" s="48"/>
      <c r="Y13" s="51">
        <f>X13*H13</f>
        <v>0</v>
      </c>
      <c r="Z13" s="51"/>
      <c r="AA13" s="51"/>
      <c r="AB13" s="51"/>
      <c r="AC13" s="51">
        <f>AB13*H13</f>
        <v>0</v>
      </c>
      <c r="AD13" s="51"/>
      <c r="AE13" s="51"/>
      <c r="AF13" s="51"/>
      <c r="AG13" s="51"/>
      <c r="AH13" s="54">
        <f t="shared" ref="AH13:AI76" si="0">SUM(R13,T13)</f>
        <v>81</v>
      </c>
      <c r="AI13" s="54">
        <f t="shared" si="0"/>
        <v>202500</v>
      </c>
      <c r="AJ13" s="48">
        <v>8</v>
      </c>
    </row>
    <row r="14" spans="1:36" ht="15.75" customHeight="1">
      <c r="A14" s="34">
        <v>1.02</v>
      </c>
      <c r="B14" s="35" t="s">
        <v>41</v>
      </c>
      <c r="C14" s="36"/>
      <c r="D14" s="36"/>
      <c r="E14" s="36"/>
      <c r="F14" s="37"/>
      <c r="G14" s="48"/>
      <c r="H14" s="38"/>
      <c r="I14" s="39"/>
      <c r="J14" s="40"/>
      <c r="K14" s="41"/>
      <c r="L14" s="40"/>
      <c r="M14" s="41"/>
      <c r="N14" s="40"/>
      <c r="O14" s="41"/>
      <c r="P14" s="40"/>
      <c r="Q14" s="41"/>
      <c r="R14" s="40"/>
      <c r="S14" s="41"/>
      <c r="T14" s="40"/>
      <c r="U14" s="51"/>
      <c r="V14" s="41"/>
      <c r="W14" s="41"/>
      <c r="X14" s="41"/>
      <c r="Y14" s="41"/>
      <c r="Z14" s="41"/>
      <c r="AA14" s="41"/>
      <c r="AB14" s="48"/>
      <c r="AC14" s="51"/>
      <c r="AD14" s="48"/>
      <c r="AE14" s="41"/>
      <c r="AF14" s="48"/>
      <c r="AG14" s="41"/>
      <c r="AH14" s="54"/>
      <c r="AI14" s="54"/>
      <c r="AJ14" s="48"/>
    </row>
    <row r="15" spans="1:36" s="61" customFormat="1" ht="15.75" customHeight="1">
      <c r="A15" s="43" t="s">
        <v>42</v>
      </c>
      <c r="B15" s="44" t="s">
        <v>43</v>
      </c>
      <c r="C15" s="45" t="s">
        <v>44</v>
      </c>
      <c r="D15" s="46">
        <f>SUM(R15,T15,V15,X15,Z15,AB15,AD15,AF15)</f>
        <v>8</v>
      </c>
      <c r="E15" s="46"/>
      <c r="F15" s="47">
        <v>12</v>
      </c>
      <c r="G15" s="55">
        <v>6</v>
      </c>
      <c r="H15" s="49">
        <v>9500</v>
      </c>
      <c r="I15" s="50">
        <f>H15*D15</f>
        <v>76000</v>
      </c>
      <c r="J15" s="50">
        <v>0</v>
      </c>
      <c r="K15" s="56"/>
      <c r="L15" s="57"/>
      <c r="M15" s="58"/>
      <c r="N15" s="59"/>
      <c r="O15" s="56"/>
      <c r="P15" s="60"/>
      <c r="Q15" s="56"/>
      <c r="R15" s="60">
        <v>6</v>
      </c>
      <c r="S15" s="56">
        <f>R15*10000</f>
        <v>60000</v>
      </c>
      <c r="T15" s="168">
        <v>2</v>
      </c>
      <c r="U15" s="51">
        <f t="shared" ref="U15:U57" si="1">T15*H15</f>
        <v>19000</v>
      </c>
      <c r="V15" s="56"/>
      <c r="W15" s="56"/>
      <c r="X15" s="56"/>
      <c r="Y15" s="56"/>
      <c r="Z15" s="56"/>
      <c r="AA15" s="56"/>
      <c r="AB15" s="55"/>
      <c r="AC15" s="51">
        <f>AB15*H15</f>
        <v>0</v>
      </c>
      <c r="AD15" s="60"/>
      <c r="AE15" s="56"/>
      <c r="AF15" s="48"/>
      <c r="AG15" s="56"/>
      <c r="AH15" s="54">
        <f t="shared" si="0"/>
        <v>8</v>
      </c>
      <c r="AI15" s="54">
        <f t="shared" si="0"/>
        <v>79000</v>
      </c>
      <c r="AJ15" s="55"/>
    </row>
    <row r="16" spans="1:36" s="61" customFormat="1" ht="15.75" customHeight="1">
      <c r="A16" s="43" t="s">
        <v>45</v>
      </c>
      <c r="B16" s="44" t="s">
        <v>46</v>
      </c>
      <c r="C16" s="45" t="s">
        <v>44</v>
      </c>
      <c r="D16" s="46">
        <f t="shared" ref="D16:D79" si="2">SUM(R16,T16,V16,X16,Z16,AB16,AD16,AF16)</f>
        <v>3</v>
      </c>
      <c r="E16" s="46"/>
      <c r="F16" s="47">
        <v>29</v>
      </c>
      <c r="G16" s="62">
        <v>5</v>
      </c>
      <c r="H16" s="49">
        <v>14000</v>
      </c>
      <c r="I16" s="50">
        <f t="shared" ref="I16:I26" si="3">H16*D16</f>
        <v>42000</v>
      </c>
      <c r="J16" s="50">
        <v>0</v>
      </c>
      <c r="K16" s="56"/>
      <c r="L16" s="57"/>
      <c r="M16" s="58"/>
      <c r="N16" s="59"/>
      <c r="O16" s="56"/>
      <c r="P16" s="60"/>
      <c r="Q16" s="56"/>
      <c r="R16" s="60">
        <v>0</v>
      </c>
      <c r="S16" s="56">
        <f t="shared" ref="S16:S26" si="4">R16*H16</f>
        <v>0</v>
      </c>
      <c r="T16" s="168">
        <v>3</v>
      </c>
      <c r="U16" s="51">
        <f t="shared" si="1"/>
        <v>42000</v>
      </c>
      <c r="V16" s="56"/>
      <c r="W16" s="56"/>
      <c r="X16" s="56"/>
      <c r="Y16" s="56"/>
      <c r="Z16" s="56"/>
      <c r="AA16" s="56"/>
      <c r="AB16" s="63"/>
      <c r="AC16" s="51">
        <f>AB16*H16</f>
        <v>0</v>
      </c>
      <c r="AD16" s="60"/>
      <c r="AE16" s="56"/>
      <c r="AF16" s="64"/>
      <c r="AG16" s="56"/>
      <c r="AH16" s="54">
        <f t="shared" si="0"/>
        <v>3</v>
      </c>
      <c r="AI16" s="54">
        <f t="shared" si="0"/>
        <v>42000</v>
      </c>
      <c r="AJ16" s="62"/>
    </row>
    <row r="17" spans="1:39" ht="15.75" customHeight="1">
      <c r="A17" s="43" t="s">
        <v>47</v>
      </c>
      <c r="B17" s="44" t="s">
        <v>48</v>
      </c>
      <c r="C17" s="45" t="s">
        <v>44</v>
      </c>
      <c r="D17" s="46">
        <f t="shared" si="2"/>
        <v>0</v>
      </c>
      <c r="E17" s="46"/>
      <c r="F17" s="47"/>
      <c r="G17" s="65"/>
      <c r="H17" s="49">
        <v>166.25</v>
      </c>
      <c r="I17" s="50">
        <f t="shared" si="3"/>
        <v>0</v>
      </c>
      <c r="J17" s="50">
        <v>0</v>
      </c>
      <c r="K17" s="51"/>
      <c r="L17" s="66"/>
      <c r="M17" s="53"/>
      <c r="N17" s="67"/>
      <c r="O17" s="51"/>
      <c r="P17" s="52"/>
      <c r="Q17" s="51"/>
      <c r="R17" s="52">
        <v>0</v>
      </c>
      <c r="S17" s="56">
        <f t="shared" si="4"/>
        <v>0</v>
      </c>
      <c r="T17" s="60"/>
      <c r="U17" s="51">
        <f t="shared" si="1"/>
        <v>0</v>
      </c>
      <c r="V17" s="51"/>
      <c r="W17" s="51"/>
      <c r="X17" s="51"/>
      <c r="Y17" s="51"/>
      <c r="Z17" s="51"/>
      <c r="AA17" s="51"/>
      <c r="AB17" s="65"/>
      <c r="AC17" s="51"/>
      <c r="AD17" s="60"/>
      <c r="AE17" s="51"/>
      <c r="AF17" s="48"/>
      <c r="AG17" s="56"/>
      <c r="AH17" s="54">
        <f t="shared" si="0"/>
        <v>0</v>
      </c>
      <c r="AI17" s="54">
        <f t="shared" si="0"/>
        <v>0</v>
      </c>
      <c r="AJ17" s="65"/>
    </row>
    <row r="18" spans="1:39" s="61" customFormat="1" ht="15.75" customHeight="1">
      <c r="A18" s="43" t="s">
        <v>49</v>
      </c>
      <c r="B18" s="44" t="s">
        <v>50</v>
      </c>
      <c r="C18" s="45" t="s">
        <v>44</v>
      </c>
      <c r="D18" s="46">
        <f t="shared" si="2"/>
        <v>8</v>
      </c>
      <c r="E18" s="46"/>
      <c r="F18" s="47">
        <v>26</v>
      </c>
      <c r="G18" s="68">
        <f>+G15</f>
        <v>6</v>
      </c>
      <c r="H18" s="49">
        <v>174.6</v>
      </c>
      <c r="I18" s="50">
        <f t="shared" si="3"/>
        <v>1396.8</v>
      </c>
      <c r="J18" s="50">
        <v>0</v>
      </c>
      <c r="K18" s="56"/>
      <c r="L18" s="57"/>
      <c r="M18" s="58"/>
      <c r="N18" s="59"/>
      <c r="O18" s="56"/>
      <c r="P18" s="60"/>
      <c r="Q18" s="56"/>
      <c r="R18" s="60">
        <v>6</v>
      </c>
      <c r="S18" s="56">
        <f t="shared" si="4"/>
        <v>1047.5999999999999</v>
      </c>
      <c r="T18" s="60">
        <f t="shared" ref="T18" si="5">+T15</f>
        <v>2</v>
      </c>
      <c r="U18" s="51">
        <f t="shared" si="1"/>
        <v>349.2</v>
      </c>
      <c r="V18" s="56"/>
      <c r="W18" s="56"/>
      <c r="X18" s="56"/>
      <c r="Y18" s="56"/>
      <c r="Z18" s="56"/>
      <c r="AA18" s="56"/>
      <c r="AB18" s="68"/>
      <c r="AC18" s="51">
        <f t="shared" ref="AC18:AC80" si="6">AB18*H18</f>
        <v>0</v>
      </c>
      <c r="AD18" s="60"/>
      <c r="AE18" s="56"/>
      <c r="AF18" s="48"/>
      <c r="AG18" s="56"/>
      <c r="AH18" s="54">
        <f t="shared" si="0"/>
        <v>8</v>
      </c>
      <c r="AI18" s="54">
        <f t="shared" si="0"/>
        <v>1396.8</v>
      </c>
      <c r="AJ18" s="68"/>
      <c r="AM18" s="69"/>
    </row>
    <row r="19" spans="1:39" ht="15" customHeight="1">
      <c r="A19" s="43" t="s">
        <v>51</v>
      </c>
      <c r="B19" s="44" t="s">
        <v>52</v>
      </c>
      <c r="C19" s="45" t="s">
        <v>44</v>
      </c>
      <c r="D19" s="46">
        <f t="shared" si="2"/>
        <v>0</v>
      </c>
      <c r="E19" s="46"/>
      <c r="F19" s="47">
        <v>0</v>
      </c>
      <c r="G19" s="70"/>
      <c r="H19" s="49">
        <v>191.16</v>
      </c>
      <c r="I19" s="50">
        <f t="shared" si="3"/>
        <v>0</v>
      </c>
      <c r="J19" s="50">
        <v>0</v>
      </c>
      <c r="K19" s="51"/>
      <c r="L19" s="66"/>
      <c r="M19" s="53"/>
      <c r="N19" s="67"/>
      <c r="O19" s="51"/>
      <c r="P19" s="52"/>
      <c r="Q19" s="51"/>
      <c r="R19" s="52">
        <v>0</v>
      </c>
      <c r="S19" s="56">
        <f t="shared" si="4"/>
        <v>0</v>
      </c>
      <c r="T19" s="60"/>
      <c r="U19" s="51">
        <f t="shared" si="1"/>
        <v>0</v>
      </c>
      <c r="V19" s="51"/>
      <c r="W19" s="51"/>
      <c r="X19" s="51"/>
      <c r="Y19" s="51"/>
      <c r="Z19" s="51"/>
      <c r="AA19" s="51"/>
      <c r="AB19" s="70"/>
      <c r="AC19" s="51">
        <f t="shared" si="6"/>
        <v>0</v>
      </c>
      <c r="AD19" s="60"/>
      <c r="AE19" s="51"/>
      <c r="AF19" s="48"/>
      <c r="AG19" s="56"/>
      <c r="AH19" s="54">
        <f t="shared" si="0"/>
        <v>0</v>
      </c>
      <c r="AI19" s="54">
        <f t="shared" si="0"/>
        <v>0</v>
      </c>
      <c r="AJ19" s="70"/>
      <c r="AK19" s="71"/>
      <c r="AM19" s="72"/>
    </row>
    <row r="20" spans="1:39" s="61" customFormat="1" ht="15.75" customHeight="1">
      <c r="A20" s="43" t="s">
        <v>53</v>
      </c>
      <c r="B20" s="44" t="s">
        <v>54</v>
      </c>
      <c r="C20" s="45" t="s">
        <v>44</v>
      </c>
      <c r="D20" s="46">
        <f t="shared" si="2"/>
        <v>8</v>
      </c>
      <c r="E20" s="46"/>
      <c r="F20" s="47">
        <v>26</v>
      </c>
      <c r="G20" s="73">
        <v>6</v>
      </c>
      <c r="H20" s="49">
        <v>86.39</v>
      </c>
      <c r="I20" s="50">
        <f t="shared" si="3"/>
        <v>691.12</v>
      </c>
      <c r="J20" s="50">
        <v>0</v>
      </c>
      <c r="K20" s="56"/>
      <c r="L20" s="57"/>
      <c r="M20" s="58"/>
      <c r="N20" s="59"/>
      <c r="O20" s="56"/>
      <c r="P20" s="60"/>
      <c r="Q20" s="56"/>
      <c r="R20" s="60">
        <v>6</v>
      </c>
      <c r="S20" s="56">
        <f t="shared" si="4"/>
        <v>518.34</v>
      </c>
      <c r="T20" s="60">
        <v>2</v>
      </c>
      <c r="U20" s="51">
        <f t="shared" si="1"/>
        <v>172.78</v>
      </c>
      <c r="V20" s="56"/>
      <c r="W20" s="56"/>
      <c r="X20" s="56"/>
      <c r="Y20" s="56"/>
      <c r="Z20" s="56"/>
      <c r="AA20" s="56"/>
      <c r="AB20" s="73"/>
      <c r="AC20" s="51">
        <f t="shared" si="6"/>
        <v>0</v>
      </c>
      <c r="AD20" s="60"/>
      <c r="AE20" s="56"/>
      <c r="AF20" s="48"/>
      <c r="AG20" s="56"/>
      <c r="AH20" s="54">
        <f t="shared" si="0"/>
        <v>8</v>
      </c>
      <c r="AI20" s="54">
        <f t="shared" si="0"/>
        <v>691.12</v>
      </c>
      <c r="AJ20" s="73"/>
      <c r="AM20" s="69"/>
    </row>
    <row r="21" spans="1:39" s="61" customFormat="1" ht="15.75" customHeight="1">
      <c r="A21" s="43" t="s">
        <v>55</v>
      </c>
      <c r="B21" s="44" t="s">
        <v>56</v>
      </c>
      <c r="C21" s="45" t="s">
        <v>44</v>
      </c>
      <c r="D21" s="46">
        <f t="shared" si="2"/>
        <v>8</v>
      </c>
      <c r="E21" s="46"/>
      <c r="F21" s="47">
        <v>26</v>
      </c>
      <c r="G21" s="74">
        <v>6</v>
      </c>
      <c r="H21" s="49">
        <v>99.99</v>
      </c>
      <c r="I21" s="50">
        <f t="shared" si="3"/>
        <v>799.92</v>
      </c>
      <c r="J21" s="50">
        <v>0</v>
      </c>
      <c r="K21" s="56"/>
      <c r="L21" s="57"/>
      <c r="M21" s="58"/>
      <c r="N21" s="59"/>
      <c r="O21" s="56"/>
      <c r="P21" s="60"/>
      <c r="Q21" s="56"/>
      <c r="R21" s="60">
        <v>6</v>
      </c>
      <c r="S21" s="56">
        <f t="shared" si="4"/>
        <v>599.93999999999994</v>
      </c>
      <c r="T21" s="60">
        <v>2</v>
      </c>
      <c r="U21" s="51">
        <f t="shared" si="1"/>
        <v>199.98</v>
      </c>
      <c r="V21" s="56"/>
      <c r="W21" s="56"/>
      <c r="X21" s="56"/>
      <c r="Y21" s="56"/>
      <c r="Z21" s="56"/>
      <c r="AA21" s="56"/>
      <c r="AB21" s="74"/>
      <c r="AC21" s="51">
        <f t="shared" si="6"/>
        <v>0</v>
      </c>
      <c r="AD21" s="60"/>
      <c r="AE21" s="56"/>
      <c r="AF21" s="48"/>
      <c r="AG21" s="56"/>
      <c r="AH21" s="54">
        <f t="shared" si="0"/>
        <v>8</v>
      </c>
      <c r="AI21" s="54">
        <f t="shared" si="0"/>
        <v>799.92</v>
      </c>
      <c r="AJ21" s="74"/>
      <c r="AM21" s="69"/>
    </row>
    <row r="22" spans="1:39" s="61" customFormat="1" ht="15.75" customHeight="1">
      <c r="A22" s="43" t="s">
        <v>57</v>
      </c>
      <c r="B22" s="44" t="s">
        <v>58</v>
      </c>
      <c r="C22" s="45" t="s">
        <v>44</v>
      </c>
      <c r="D22" s="46">
        <f t="shared" si="2"/>
        <v>17</v>
      </c>
      <c r="E22" s="46"/>
      <c r="F22" s="47"/>
      <c r="G22" s="55">
        <v>5</v>
      </c>
      <c r="H22" s="49">
        <v>830</v>
      </c>
      <c r="I22" s="50">
        <f t="shared" si="3"/>
        <v>14110</v>
      </c>
      <c r="J22" s="50">
        <v>0</v>
      </c>
      <c r="K22" s="56"/>
      <c r="L22" s="57"/>
      <c r="M22" s="58"/>
      <c r="N22" s="59"/>
      <c r="O22" s="49"/>
      <c r="P22" s="75"/>
      <c r="Q22" s="76"/>
      <c r="R22" s="60">
        <v>14</v>
      </c>
      <c r="S22" s="56">
        <f t="shared" si="4"/>
        <v>11620</v>
      </c>
      <c r="T22" s="168">
        <v>3</v>
      </c>
      <c r="U22" s="51">
        <f t="shared" si="1"/>
        <v>2490</v>
      </c>
      <c r="V22" s="56"/>
      <c r="W22" s="56"/>
      <c r="X22" s="56"/>
      <c r="Y22" s="56"/>
      <c r="Z22" s="56"/>
      <c r="AA22" s="56"/>
      <c r="AB22" s="55"/>
      <c r="AC22" s="51">
        <f t="shared" si="6"/>
        <v>0</v>
      </c>
      <c r="AD22" s="60"/>
      <c r="AE22" s="56"/>
      <c r="AF22" s="48"/>
      <c r="AG22" s="56"/>
      <c r="AH22" s="54">
        <f t="shared" si="0"/>
        <v>17</v>
      </c>
      <c r="AI22" s="54">
        <f t="shared" si="0"/>
        <v>14110</v>
      </c>
      <c r="AJ22" s="55"/>
      <c r="AM22" s="69"/>
    </row>
    <row r="23" spans="1:39" s="61" customFormat="1" ht="15.75" customHeight="1">
      <c r="A23" s="43" t="s">
        <v>59</v>
      </c>
      <c r="B23" s="44" t="s">
        <v>60</v>
      </c>
      <c r="C23" s="45" t="s">
        <v>44</v>
      </c>
      <c r="D23" s="46">
        <f t="shared" si="2"/>
        <v>0</v>
      </c>
      <c r="E23" s="46"/>
      <c r="F23" s="47"/>
      <c r="G23" s="73"/>
      <c r="H23" s="49">
        <v>166.25</v>
      </c>
      <c r="I23" s="50">
        <f t="shared" si="3"/>
        <v>0</v>
      </c>
      <c r="J23" s="50">
        <v>0</v>
      </c>
      <c r="K23" s="56"/>
      <c r="L23" s="57"/>
      <c r="M23" s="58"/>
      <c r="N23" s="59"/>
      <c r="O23" s="56"/>
      <c r="P23" s="60"/>
      <c r="Q23" s="56"/>
      <c r="R23" s="60">
        <v>0</v>
      </c>
      <c r="S23" s="56">
        <f t="shared" si="4"/>
        <v>0</v>
      </c>
      <c r="T23" s="60"/>
      <c r="U23" s="51">
        <f t="shared" si="1"/>
        <v>0</v>
      </c>
      <c r="V23" s="56"/>
      <c r="W23" s="56"/>
      <c r="X23" s="56"/>
      <c r="Y23" s="56"/>
      <c r="Z23" s="56"/>
      <c r="AA23" s="56"/>
      <c r="AB23" s="73"/>
      <c r="AC23" s="51"/>
      <c r="AD23" s="60"/>
      <c r="AE23" s="56"/>
      <c r="AF23" s="48"/>
      <c r="AG23" s="56"/>
      <c r="AH23" s="54">
        <f t="shared" si="0"/>
        <v>0</v>
      </c>
      <c r="AI23" s="54">
        <f t="shared" si="0"/>
        <v>0</v>
      </c>
      <c r="AJ23" s="73"/>
      <c r="AM23" s="69"/>
    </row>
    <row r="24" spans="1:39" s="61" customFormat="1" ht="26.25" customHeight="1">
      <c r="A24" s="43" t="s">
        <v>61</v>
      </c>
      <c r="B24" s="44" t="s">
        <v>62</v>
      </c>
      <c r="C24" s="45" t="s">
        <v>44</v>
      </c>
      <c r="D24" s="46">
        <f t="shared" si="2"/>
        <v>8</v>
      </c>
      <c r="E24" s="46"/>
      <c r="F24" s="47">
        <v>29</v>
      </c>
      <c r="G24" s="77">
        <f>G16</f>
        <v>5</v>
      </c>
      <c r="H24" s="49">
        <v>174.6</v>
      </c>
      <c r="I24" s="50">
        <f t="shared" si="3"/>
        <v>1396.8</v>
      </c>
      <c r="J24" s="50">
        <v>0</v>
      </c>
      <c r="K24" s="56"/>
      <c r="L24" s="57"/>
      <c r="M24" s="58"/>
      <c r="N24" s="59"/>
      <c r="O24" s="56"/>
      <c r="P24" s="60"/>
      <c r="Q24" s="56"/>
      <c r="R24" s="60">
        <v>5</v>
      </c>
      <c r="S24" s="56">
        <f t="shared" si="4"/>
        <v>873</v>
      </c>
      <c r="T24" s="60">
        <f t="shared" ref="T24" si="7">T16</f>
        <v>3</v>
      </c>
      <c r="U24" s="51">
        <f t="shared" si="1"/>
        <v>523.79999999999995</v>
      </c>
      <c r="V24" s="56"/>
      <c r="W24" s="56"/>
      <c r="X24" s="56"/>
      <c r="Y24" s="56"/>
      <c r="Z24" s="56"/>
      <c r="AA24" s="56"/>
      <c r="AB24" s="77"/>
      <c r="AC24" s="51">
        <f t="shared" si="6"/>
        <v>0</v>
      </c>
      <c r="AD24" s="60"/>
      <c r="AE24" s="56"/>
      <c r="AF24" s="48"/>
      <c r="AG24" s="56"/>
      <c r="AH24" s="54">
        <f t="shared" si="0"/>
        <v>8</v>
      </c>
      <c r="AI24" s="54">
        <f t="shared" si="0"/>
        <v>1396.8</v>
      </c>
      <c r="AJ24" s="77"/>
      <c r="AM24" s="69"/>
    </row>
    <row r="25" spans="1:39" s="61" customFormat="1" ht="15.75" customHeight="1">
      <c r="A25" s="43" t="s">
        <v>63</v>
      </c>
      <c r="B25" s="44" t="s">
        <v>64</v>
      </c>
      <c r="C25" s="45" t="s">
        <v>44</v>
      </c>
      <c r="D25" s="46">
        <f t="shared" si="2"/>
        <v>0</v>
      </c>
      <c r="E25" s="46"/>
      <c r="F25" s="47"/>
      <c r="G25" s="77">
        <f>G23</f>
        <v>0</v>
      </c>
      <c r="H25" s="49">
        <v>1323.06</v>
      </c>
      <c r="I25" s="50">
        <f t="shared" si="3"/>
        <v>0</v>
      </c>
      <c r="J25" s="50">
        <v>0</v>
      </c>
      <c r="K25" s="56"/>
      <c r="L25" s="57"/>
      <c r="M25" s="58"/>
      <c r="N25" s="59"/>
      <c r="O25" s="56"/>
      <c r="P25" s="60"/>
      <c r="Q25" s="56"/>
      <c r="R25" s="60">
        <v>0</v>
      </c>
      <c r="S25" s="56">
        <f t="shared" si="4"/>
        <v>0</v>
      </c>
      <c r="T25" s="60">
        <f t="shared" ref="T25:T26" si="8">T23</f>
        <v>0</v>
      </c>
      <c r="U25" s="51">
        <f t="shared" si="1"/>
        <v>0</v>
      </c>
      <c r="V25" s="56"/>
      <c r="W25" s="56"/>
      <c r="X25" s="56"/>
      <c r="Y25" s="56"/>
      <c r="Z25" s="56"/>
      <c r="AA25" s="56"/>
      <c r="AB25" s="77"/>
      <c r="AC25" s="51">
        <f t="shared" si="6"/>
        <v>0</v>
      </c>
      <c r="AD25" s="60"/>
      <c r="AE25" s="56"/>
      <c r="AF25" s="48"/>
      <c r="AG25" s="56"/>
      <c r="AH25" s="54">
        <f t="shared" si="0"/>
        <v>0</v>
      </c>
      <c r="AI25" s="54">
        <f t="shared" si="0"/>
        <v>0</v>
      </c>
      <c r="AJ25" s="77"/>
      <c r="AM25" s="69"/>
    </row>
    <row r="26" spans="1:39" s="61" customFormat="1" ht="15.75" customHeight="1">
      <c r="A26" s="43" t="s">
        <v>65</v>
      </c>
      <c r="B26" s="44" t="s">
        <v>66</v>
      </c>
      <c r="C26" s="45" t="s">
        <v>44</v>
      </c>
      <c r="D26" s="46">
        <f t="shared" si="2"/>
        <v>8</v>
      </c>
      <c r="E26" s="46"/>
      <c r="F26" s="47">
        <v>29</v>
      </c>
      <c r="G26" s="77">
        <f>G24</f>
        <v>5</v>
      </c>
      <c r="H26" s="49">
        <v>86.39</v>
      </c>
      <c r="I26" s="50">
        <f t="shared" si="3"/>
        <v>691.12</v>
      </c>
      <c r="J26" s="50">
        <v>0</v>
      </c>
      <c r="K26" s="56"/>
      <c r="L26" s="57"/>
      <c r="M26" s="58"/>
      <c r="N26" s="59"/>
      <c r="O26" s="56"/>
      <c r="P26" s="60"/>
      <c r="Q26" s="56"/>
      <c r="R26" s="60">
        <v>5</v>
      </c>
      <c r="S26" s="56">
        <f t="shared" si="4"/>
        <v>431.95</v>
      </c>
      <c r="T26" s="60">
        <f t="shared" si="8"/>
        <v>3</v>
      </c>
      <c r="U26" s="51">
        <f t="shared" si="1"/>
        <v>259.17</v>
      </c>
      <c r="V26" s="56"/>
      <c r="W26" s="56"/>
      <c r="X26" s="56"/>
      <c r="Y26" s="56"/>
      <c r="Z26" s="56"/>
      <c r="AA26" s="56"/>
      <c r="AB26" s="77"/>
      <c r="AC26" s="51">
        <f t="shared" si="6"/>
        <v>0</v>
      </c>
      <c r="AD26" s="60"/>
      <c r="AE26" s="56"/>
      <c r="AF26" s="48"/>
      <c r="AG26" s="56"/>
      <c r="AH26" s="54">
        <f t="shared" si="0"/>
        <v>8</v>
      </c>
      <c r="AI26" s="54">
        <f t="shared" si="0"/>
        <v>691.12</v>
      </c>
      <c r="AJ26" s="77"/>
      <c r="AM26" s="69"/>
    </row>
    <row r="27" spans="1:39" ht="15.75" customHeight="1">
      <c r="A27" s="34" t="s">
        <v>67</v>
      </c>
      <c r="B27" s="35" t="s">
        <v>68</v>
      </c>
      <c r="C27" s="36"/>
      <c r="D27" s="46"/>
      <c r="E27" s="78"/>
      <c r="F27" s="37"/>
      <c r="G27" s="48"/>
      <c r="H27" s="38"/>
      <c r="I27" s="38"/>
      <c r="J27" s="50"/>
      <c r="K27" s="41"/>
      <c r="L27" s="40"/>
      <c r="M27" s="53"/>
      <c r="N27" s="40"/>
      <c r="O27" s="41"/>
      <c r="P27" s="40"/>
      <c r="Q27" s="41"/>
      <c r="R27" s="40"/>
      <c r="S27" s="41"/>
      <c r="T27" s="60"/>
      <c r="U27" s="51">
        <f t="shared" si="1"/>
        <v>0</v>
      </c>
      <c r="V27" s="41"/>
      <c r="W27" s="41"/>
      <c r="X27" s="41"/>
      <c r="Y27" s="41"/>
      <c r="Z27" s="41"/>
      <c r="AA27" s="41"/>
      <c r="AB27" s="48"/>
      <c r="AC27" s="51"/>
      <c r="AD27" s="60"/>
      <c r="AE27" s="41"/>
      <c r="AF27" s="48"/>
      <c r="AG27" s="56"/>
      <c r="AH27" s="54">
        <f t="shared" si="0"/>
        <v>0</v>
      </c>
      <c r="AI27" s="54">
        <f t="shared" si="0"/>
        <v>0</v>
      </c>
      <c r="AJ27" s="48"/>
      <c r="AM27" s="72"/>
    </row>
    <row r="28" spans="1:39" ht="15.75" customHeight="1">
      <c r="A28" s="43" t="s">
        <v>69</v>
      </c>
      <c r="B28" s="44" t="s">
        <v>70</v>
      </c>
      <c r="C28" s="45" t="s">
        <v>44</v>
      </c>
      <c r="D28" s="46">
        <f>SUM(R28,T28,V28,X28,Z28,AB28,AD28,AF28)</f>
        <v>1</v>
      </c>
      <c r="E28" s="46"/>
      <c r="F28" s="47">
        <v>3</v>
      </c>
      <c r="G28" s="48">
        <v>0</v>
      </c>
      <c r="H28" s="49">
        <v>7000</v>
      </c>
      <c r="I28" s="50">
        <f t="shared" ref="I28:I57" si="9">H28*D28</f>
        <v>7000</v>
      </c>
      <c r="J28" s="50">
        <v>0</v>
      </c>
      <c r="K28" s="51"/>
      <c r="L28" s="66"/>
      <c r="M28" s="53"/>
      <c r="N28" s="67"/>
      <c r="O28" s="51"/>
      <c r="P28" s="52"/>
      <c r="Q28" s="51"/>
      <c r="R28" s="52"/>
      <c r="S28" s="51"/>
      <c r="T28" s="60">
        <v>1</v>
      </c>
      <c r="U28" s="51">
        <f t="shared" si="1"/>
        <v>7000</v>
      </c>
      <c r="V28" s="51"/>
      <c r="W28" s="51"/>
      <c r="X28" s="51"/>
      <c r="Y28" s="51"/>
      <c r="Z28" s="51"/>
      <c r="AA28" s="51"/>
      <c r="AB28" s="48"/>
      <c r="AC28" s="51">
        <f t="shared" si="6"/>
        <v>0</v>
      </c>
      <c r="AD28" s="60"/>
      <c r="AE28" s="51"/>
      <c r="AF28" s="48"/>
      <c r="AG28" s="56"/>
      <c r="AH28" s="54">
        <f t="shared" si="0"/>
        <v>1</v>
      </c>
      <c r="AI28" s="54">
        <f t="shared" si="0"/>
        <v>7000</v>
      </c>
      <c r="AJ28" s="48"/>
      <c r="AM28" s="72"/>
    </row>
    <row r="29" spans="1:39" s="61" customFormat="1" ht="15.75" customHeight="1">
      <c r="A29" s="43" t="s">
        <v>71</v>
      </c>
      <c r="B29" s="44" t="s">
        <v>72</v>
      </c>
      <c r="C29" s="45" t="s">
        <v>44</v>
      </c>
      <c r="D29" s="46">
        <f t="shared" si="2"/>
        <v>0</v>
      </c>
      <c r="E29" s="46"/>
      <c r="F29" s="47">
        <v>1</v>
      </c>
      <c r="G29" s="64">
        <v>1</v>
      </c>
      <c r="H29" s="49">
        <v>15000</v>
      </c>
      <c r="I29" s="50">
        <f t="shared" si="9"/>
        <v>0</v>
      </c>
      <c r="J29" s="50">
        <v>0</v>
      </c>
      <c r="K29" s="56"/>
      <c r="L29" s="57"/>
      <c r="M29" s="58"/>
      <c r="N29" s="59"/>
      <c r="O29" s="56"/>
      <c r="P29" s="60"/>
      <c r="Q29" s="56"/>
      <c r="R29" s="60"/>
      <c r="S29" s="56"/>
      <c r="T29" s="60">
        <v>0</v>
      </c>
      <c r="U29" s="51">
        <f t="shared" si="1"/>
        <v>0</v>
      </c>
      <c r="V29" s="56"/>
      <c r="W29" s="56"/>
      <c r="X29" s="56"/>
      <c r="Y29" s="56"/>
      <c r="Z29" s="56"/>
      <c r="AA29" s="56"/>
      <c r="AB29" s="48"/>
      <c r="AC29" s="51">
        <f t="shared" si="6"/>
        <v>0</v>
      </c>
      <c r="AD29" s="60"/>
      <c r="AE29" s="56"/>
      <c r="AF29" s="64"/>
      <c r="AG29" s="56"/>
      <c r="AH29" s="54">
        <f t="shared" si="0"/>
        <v>0</v>
      </c>
      <c r="AI29" s="54">
        <f t="shared" si="0"/>
        <v>0</v>
      </c>
      <c r="AJ29" s="64"/>
      <c r="AM29" s="69"/>
    </row>
    <row r="30" spans="1:39" s="61" customFormat="1" ht="15.75" customHeight="1">
      <c r="A30" s="43" t="s">
        <v>73</v>
      </c>
      <c r="B30" s="44" t="s">
        <v>74</v>
      </c>
      <c r="C30" s="45" t="s">
        <v>44</v>
      </c>
      <c r="D30" s="46">
        <f t="shared" si="2"/>
        <v>1</v>
      </c>
      <c r="E30" s="46"/>
      <c r="F30" s="47">
        <v>9</v>
      </c>
      <c r="G30" s="64">
        <f>G28+G29</f>
        <v>1</v>
      </c>
      <c r="H30" s="49">
        <v>3161.16</v>
      </c>
      <c r="I30" s="50">
        <f t="shared" si="9"/>
        <v>3161.16</v>
      </c>
      <c r="J30" s="50">
        <v>0</v>
      </c>
      <c r="K30" s="56"/>
      <c r="L30" s="57"/>
      <c r="M30" s="58"/>
      <c r="N30" s="59"/>
      <c r="O30" s="56"/>
      <c r="P30" s="60"/>
      <c r="Q30" s="56"/>
      <c r="R30" s="60"/>
      <c r="S30" s="56"/>
      <c r="T30" s="60">
        <f t="shared" ref="T30" si="10">T28+T29</f>
        <v>1</v>
      </c>
      <c r="U30" s="51">
        <f t="shared" si="1"/>
        <v>3161.16</v>
      </c>
      <c r="V30" s="56"/>
      <c r="W30" s="56"/>
      <c r="X30" s="56"/>
      <c r="Y30" s="56"/>
      <c r="Z30" s="56"/>
      <c r="AA30" s="56"/>
      <c r="AB30" s="48"/>
      <c r="AC30" s="51">
        <f t="shared" si="6"/>
        <v>0</v>
      </c>
      <c r="AD30" s="60"/>
      <c r="AE30" s="56"/>
      <c r="AF30" s="64"/>
      <c r="AG30" s="56"/>
      <c r="AH30" s="54">
        <f t="shared" si="0"/>
        <v>1</v>
      </c>
      <c r="AI30" s="54">
        <f t="shared" si="0"/>
        <v>3161.16</v>
      </c>
      <c r="AJ30" s="64"/>
      <c r="AM30" s="69"/>
    </row>
    <row r="31" spans="1:39" s="61" customFormat="1" ht="15.75" customHeight="1">
      <c r="A31" s="43" t="s">
        <v>75</v>
      </c>
      <c r="B31" s="44" t="s">
        <v>76</v>
      </c>
      <c r="C31" s="45" t="s">
        <v>44</v>
      </c>
      <c r="D31" s="46">
        <f t="shared" si="2"/>
        <v>0</v>
      </c>
      <c r="E31" s="46"/>
      <c r="F31" s="47"/>
      <c r="G31" s="64"/>
      <c r="H31" s="49">
        <v>2531.16</v>
      </c>
      <c r="I31" s="50">
        <f t="shared" si="9"/>
        <v>0</v>
      </c>
      <c r="J31" s="50">
        <v>0</v>
      </c>
      <c r="K31" s="56"/>
      <c r="L31" s="57"/>
      <c r="M31" s="58"/>
      <c r="N31" s="59"/>
      <c r="O31" s="56"/>
      <c r="P31" s="60"/>
      <c r="Q31" s="56"/>
      <c r="R31" s="60"/>
      <c r="S31" s="56"/>
      <c r="T31" s="60">
        <v>0</v>
      </c>
      <c r="U31" s="51">
        <f t="shared" si="1"/>
        <v>0</v>
      </c>
      <c r="V31" s="56"/>
      <c r="W31" s="56"/>
      <c r="X31" s="56"/>
      <c r="Y31" s="56"/>
      <c r="Z31" s="56"/>
      <c r="AA31" s="56"/>
      <c r="AB31" s="48"/>
      <c r="AC31" s="51"/>
      <c r="AD31" s="60"/>
      <c r="AE31" s="56"/>
      <c r="AF31" s="64"/>
      <c r="AG31" s="56"/>
      <c r="AH31" s="54">
        <f t="shared" si="0"/>
        <v>0</v>
      </c>
      <c r="AI31" s="54">
        <f t="shared" si="0"/>
        <v>0</v>
      </c>
      <c r="AJ31" s="64"/>
      <c r="AM31" s="69"/>
    </row>
    <row r="32" spans="1:39" s="61" customFormat="1" ht="15.75" customHeight="1">
      <c r="A32" s="43" t="s">
        <v>77</v>
      </c>
      <c r="B32" s="44" t="s">
        <v>78</v>
      </c>
      <c r="C32" s="45" t="s">
        <v>44</v>
      </c>
      <c r="D32" s="46">
        <f t="shared" si="2"/>
        <v>1</v>
      </c>
      <c r="E32" s="46"/>
      <c r="F32" s="47">
        <v>9</v>
      </c>
      <c r="G32" s="64">
        <f>+G30</f>
        <v>1</v>
      </c>
      <c r="H32" s="49">
        <v>36.75</v>
      </c>
      <c r="I32" s="50">
        <f t="shared" si="9"/>
        <v>36.75</v>
      </c>
      <c r="J32" s="50">
        <v>0</v>
      </c>
      <c r="K32" s="56"/>
      <c r="L32" s="57"/>
      <c r="M32" s="58"/>
      <c r="N32" s="59"/>
      <c r="O32" s="56"/>
      <c r="P32" s="60"/>
      <c r="Q32" s="56"/>
      <c r="R32" s="60"/>
      <c r="S32" s="56"/>
      <c r="T32" s="60">
        <f t="shared" ref="T32" si="11">+T30</f>
        <v>1</v>
      </c>
      <c r="U32" s="51">
        <f t="shared" si="1"/>
        <v>36.75</v>
      </c>
      <c r="V32" s="56"/>
      <c r="W32" s="56"/>
      <c r="X32" s="56"/>
      <c r="Y32" s="56"/>
      <c r="Z32" s="56"/>
      <c r="AA32" s="56"/>
      <c r="AB32" s="48"/>
      <c r="AC32" s="51">
        <f t="shared" si="6"/>
        <v>0</v>
      </c>
      <c r="AD32" s="60"/>
      <c r="AE32" s="56"/>
      <c r="AF32" s="64"/>
      <c r="AG32" s="56"/>
      <c r="AH32" s="54">
        <f t="shared" si="0"/>
        <v>1</v>
      </c>
      <c r="AI32" s="54">
        <f t="shared" si="0"/>
        <v>36.75</v>
      </c>
      <c r="AJ32" s="64"/>
      <c r="AM32" s="69"/>
    </row>
    <row r="33" spans="1:39" s="61" customFormat="1" ht="15.75" customHeight="1">
      <c r="A33" s="43" t="s">
        <v>79</v>
      </c>
      <c r="B33" s="44" t="s">
        <v>80</v>
      </c>
      <c r="C33" s="45" t="s">
        <v>44</v>
      </c>
      <c r="D33" s="46">
        <f t="shared" si="2"/>
        <v>0</v>
      </c>
      <c r="E33" s="46"/>
      <c r="F33" s="47"/>
      <c r="G33" s="64"/>
      <c r="H33" s="49">
        <v>29.4</v>
      </c>
      <c r="I33" s="50">
        <f t="shared" si="9"/>
        <v>0</v>
      </c>
      <c r="J33" s="50">
        <v>0</v>
      </c>
      <c r="K33" s="56"/>
      <c r="L33" s="57"/>
      <c r="M33" s="58"/>
      <c r="N33" s="59"/>
      <c r="O33" s="56"/>
      <c r="P33" s="60"/>
      <c r="Q33" s="56"/>
      <c r="R33" s="60"/>
      <c r="S33" s="56"/>
      <c r="T33" s="60">
        <v>0</v>
      </c>
      <c r="U33" s="51">
        <f t="shared" si="1"/>
        <v>0</v>
      </c>
      <c r="V33" s="56"/>
      <c r="W33" s="56"/>
      <c r="X33" s="56"/>
      <c r="Y33" s="56"/>
      <c r="Z33" s="56"/>
      <c r="AA33" s="56"/>
      <c r="AB33" s="48"/>
      <c r="AC33" s="51"/>
      <c r="AD33" s="60"/>
      <c r="AE33" s="56"/>
      <c r="AF33" s="64"/>
      <c r="AG33" s="56"/>
      <c r="AH33" s="54">
        <f t="shared" si="0"/>
        <v>0</v>
      </c>
      <c r="AI33" s="54">
        <f t="shared" si="0"/>
        <v>0</v>
      </c>
      <c r="AJ33" s="64"/>
      <c r="AM33" s="69"/>
    </row>
    <row r="34" spans="1:39" s="61" customFormat="1" ht="15.75" customHeight="1">
      <c r="A34" s="43" t="s">
        <v>81</v>
      </c>
      <c r="B34" s="44" t="s">
        <v>82</v>
      </c>
      <c r="C34" s="45" t="s">
        <v>44</v>
      </c>
      <c r="D34" s="46">
        <f t="shared" si="2"/>
        <v>3</v>
      </c>
      <c r="E34" s="46"/>
      <c r="F34" s="47">
        <v>11</v>
      </c>
      <c r="G34" s="79">
        <v>5</v>
      </c>
      <c r="H34" s="49">
        <v>540</v>
      </c>
      <c r="I34" s="50">
        <f t="shared" si="9"/>
        <v>1620</v>
      </c>
      <c r="J34" s="50">
        <v>0</v>
      </c>
      <c r="K34" s="56"/>
      <c r="L34" s="57"/>
      <c r="M34" s="58"/>
      <c r="N34" s="59"/>
      <c r="O34" s="56"/>
      <c r="P34" s="60"/>
      <c r="Q34" s="56"/>
      <c r="R34" s="60"/>
      <c r="S34" s="56"/>
      <c r="T34" s="60">
        <v>3</v>
      </c>
      <c r="U34" s="51">
        <f t="shared" si="1"/>
        <v>1620</v>
      </c>
      <c r="V34" s="56"/>
      <c r="W34" s="56"/>
      <c r="X34" s="56"/>
      <c r="Y34" s="56"/>
      <c r="Z34" s="56"/>
      <c r="AA34" s="56"/>
      <c r="AB34" s="55"/>
      <c r="AC34" s="51">
        <f t="shared" si="6"/>
        <v>0</v>
      </c>
      <c r="AD34" s="60"/>
      <c r="AE34" s="56"/>
      <c r="AF34" s="64"/>
      <c r="AG34" s="56"/>
      <c r="AH34" s="54">
        <f t="shared" si="0"/>
        <v>3</v>
      </c>
      <c r="AI34" s="54">
        <f t="shared" si="0"/>
        <v>1620</v>
      </c>
      <c r="AJ34" s="79"/>
      <c r="AM34" s="69"/>
    </row>
    <row r="35" spans="1:39" s="61" customFormat="1" ht="15.75" customHeight="1">
      <c r="A35" s="43" t="s">
        <v>83</v>
      </c>
      <c r="B35" s="44" t="s">
        <v>84</v>
      </c>
      <c r="C35" s="45" t="s">
        <v>44</v>
      </c>
      <c r="D35" s="46">
        <f t="shared" si="2"/>
        <v>0</v>
      </c>
      <c r="E35" s="46"/>
      <c r="F35" s="47"/>
      <c r="G35" s="64"/>
      <c r="H35" s="49">
        <v>3890</v>
      </c>
      <c r="I35" s="50">
        <f t="shared" si="9"/>
        <v>0</v>
      </c>
      <c r="J35" s="50">
        <v>0</v>
      </c>
      <c r="K35" s="56"/>
      <c r="L35" s="57"/>
      <c r="M35" s="58"/>
      <c r="N35" s="59"/>
      <c r="O35" s="56"/>
      <c r="P35" s="60"/>
      <c r="Q35" s="56"/>
      <c r="R35" s="60"/>
      <c r="S35" s="56"/>
      <c r="T35" s="60">
        <v>0</v>
      </c>
      <c r="U35" s="51">
        <f t="shared" si="1"/>
        <v>0</v>
      </c>
      <c r="V35" s="56"/>
      <c r="W35" s="56"/>
      <c r="X35" s="56"/>
      <c r="Y35" s="56"/>
      <c r="Z35" s="56"/>
      <c r="AA35" s="56"/>
      <c r="AB35" s="48"/>
      <c r="AC35" s="51"/>
      <c r="AD35" s="60"/>
      <c r="AE35" s="56"/>
      <c r="AF35" s="64"/>
      <c r="AG35" s="56"/>
      <c r="AH35" s="54">
        <f t="shared" si="0"/>
        <v>0</v>
      </c>
      <c r="AI35" s="54">
        <f t="shared" si="0"/>
        <v>0</v>
      </c>
      <c r="AJ35" s="64"/>
      <c r="AM35" s="69"/>
    </row>
    <row r="36" spans="1:39" s="61" customFormat="1" ht="15.75" customHeight="1">
      <c r="A36" s="43" t="s">
        <v>85</v>
      </c>
      <c r="B36" s="44" t="s">
        <v>86</v>
      </c>
      <c r="C36" s="45" t="s">
        <v>44</v>
      </c>
      <c r="D36" s="46">
        <f t="shared" si="2"/>
        <v>1</v>
      </c>
      <c r="E36" s="46"/>
      <c r="F36" s="47">
        <v>4</v>
      </c>
      <c r="G36" s="64">
        <v>1</v>
      </c>
      <c r="H36" s="49">
        <v>2980</v>
      </c>
      <c r="I36" s="50">
        <f t="shared" si="9"/>
        <v>2980</v>
      </c>
      <c r="J36" s="50">
        <v>0</v>
      </c>
      <c r="K36" s="56"/>
      <c r="L36" s="57"/>
      <c r="M36" s="58"/>
      <c r="N36" s="59"/>
      <c r="O36" s="56"/>
      <c r="P36" s="60"/>
      <c r="Q36" s="56"/>
      <c r="R36" s="60"/>
      <c r="S36" s="56"/>
      <c r="T36" s="60">
        <v>1</v>
      </c>
      <c r="U36" s="51">
        <f t="shared" si="1"/>
        <v>2980</v>
      </c>
      <c r="V36" s="56"/>
      <c r="W36" s="56"/>
      <c r="X36" s="56"/>
      <c r="Y36" s="56"/>
      <c r="Z36" s="56"/>
      <c r="AA36" s="56"/>
      <c r="AB36" s="48"/>
      <c r="AC36" s="51">
        <f t="shared" si="6"/>
        <v>0</v>
      </c>
      <c r="AD36" s="60"/>
      <c r="AE36" s="56"/>
      <c r="AF36" s="64"/>
      <c r="AG36" s="56"/>
      <c r="AH36" s="54">
        <f t="shared" si="0"/>
        <v>1</v>
      </c>
      <c r="AI36" s="54">
        <f t="shared" si="0"/>
        <v>2980</v>
      </c>
      <c r="AJ36" s="64"/>
      <c r="AM36" s="69"/>
    </row>
    <row r="37" spans="1:39" s="61" customFormat="1" ht="15.75" customHeight="1">
      <c r="A37" s="43" t="s">
        <v>87</v>
      </c>
      <c r="B37" s="44" t="s">
        <v>88</v>
      </c>
      <c r="C37" s="45" t="s">
        <v>89</v>
      </c>
      <c r="D37" s="46">
        <f t="shared" si="2"/>
        <v>146</v>
      </c>
      <c r="E37" s="46"/>
      <c r="F37" s="47">
        <v>1842</v>
      </c>
      <c r="G37" s="64">
        <v>226</v>
      </c>
      <c r="H37" s="49">
        <v>2.2000000000000002</v>
      </c>
      <c r="I37" s="50">
        <f t="shared" si="9"/>
        <v>321.20000000000005</v>
      </c>
      <c r="J37" s="50">
        <v>0</v>
      </c>
      <c r="K37" s="56"/>
      <c r="L37" s="57"/>
      <c r="M37" s="58"/>
      <c r="N37" s="59"/>
      <c r="O37" s="56"/>
      <c r="P37" s="60"/>
      <c r="Q37" s="76"/>
      <c r="R37" s="60"/>
      <c r="S37" s="76"/>
      <c r="T37" s="60">
        <v>146</v>
      </c>
      <c r="U37" s="51">
        <f t="shared" si="1"/>
        <v>321.20000000000005</v>
      </c>
      <c r="V37" s="56"/>
      <c r="W37" s="56"/>
      <c r="X37" s="56"/>
      <c r="Y37" s="56"/>
      <c r="Z37" s="56"/>
      <c r="AA37" s="56"/>
      <c r="AB37" s="80"/>
      <c r="AC37" s="51">
        <f t="shared" si="6"/>
        <v>0</v>
      </c>
      <c r="AD37" s="60"/>
      <c r="AE37" s="56"/>
      <c r="AF37" s="64"/>
      <c r="AG37" s="56"/>
      <c r="AH37" s="54">
        <f t="shared" si="0"/>
        <v>146</v>
      </c>
      <c r="AI37" s="54">
        <f t="shared" si="0"/>
        <v>321.20000000000005</v>
      </c>
      <c r="AJ37" s="64"/>
      <c r="AM37" s="69"/>
    </row>
    <row r="38" spans="1:39" s="61" customFormat="1" ht="15.75" customHeight="1">
      <c r="A38" s="43" t="s">
        <v>90</v>
      </c>
      <c r="B38" s="44" t="s">
        <v>91</v>
      </c>
      <c r="C38" s="45" t="s">
        <v>89</v>
      </c>
      <c r="D38" s="46">
        <f t="shared" si="2"/>
        <v>0</v>
      </c>
      <c r="E38" s="46"/>
      <c r="F38" s="47"/>
      <c r="G38" s="64">
        <v>0</v>
      </c>
      <c r="H38" s="49">
        <v>3.3</v>
      </c>
      <c r="I38" s="50">
        <f t="shared" si="9"/>
        <v>0</v>
      </c>
      <c r="J38" s="50">
        <v>0</v>
      </c>
      <c r="K38" s="56"/>
      <c r="L38" s="57"/>
      <c r="M38" s="58"/>
      <c r="N38" s="59"/>
      <c r="O38" s="56"/>
      <c r="P38" s="60"/>
      <c r="Q38" s="56"/>
      <c r="R38" s="60"/>
      <c r="S38" s="56"/>
      <c r="T38" s="60">
        <v>0</v>
      </c>
      <c r="U38" s="51">
        <f t="shared" si="1"/>
        <v>0</v>
      </c>
      <c r="V38" s="56"/>
      <c r="W38" s="56"/>
      <c r="X38" s="56"/>
      <c r="Y38" s="56"/>
      <c r="Z38" s="56"/>
      <c r="AA38" s="56"/>
      <c r="AB38" s="80"/>
      <c r="AC38" s="51"/>
      <c r="AD38" s="60"/>
      <c r="AE38" s="56"/>
      <c r="AF38" s="64"/>
      <c r="AG38" s="56"/>
      <c r="AH38" s="54">
        <f t="shared" si="0"/>
        <v>0</v>
      </c>
      <c r="AI38" s="54">
        <f t="shared" si="0"/>
        <v>0</v>
      </c>
      <c r="AJ38" s="64"/>
      <c r="AM38" s="69"/>
    </row>
    <row r="39" spans="1:39" s="61" customFormat="1" ht="15.75" customHeight="1">
      <c r="A39" s="43" t="s">
        <v>92</v>
      </c>
      <c r="B39" s="44" t="s">
        <v>93</v>
      </c>
      <c r="C39" s="45" t="s">
        <v>44</v>
      </c>
      <c r="D39" s="46">
        <f t="shared" si="2"/>
        <v>8</v>
      </c>
      <c r="E39" s="46"/>
      <c r="F39" s="47">
        <v>84</v>
      </c>
      <c r="G39" s="64">
        <v>16</v>
      </c>
      <c r="H39" s="49">
        <v>18</v>
      </c>
      <c r="I39" s="50">
        <f t="shared" si="9"/>
        <v>144</v>
      </c>
      <c r="J39" s="50">
        <v>0</v>
      </c>
      <c r="K39" s="56"/>
      <c r="L39" s="57"/>
      <c r="M39" s="58"/>
      <c r="N39" s="59"/>
      <c r="O39" s="56"/>
      <c r="P39" s="60"/>
      <c r="Q39" s="56"/>
      <c r="R39" s="60"/>
      <c r="S39" s="56"/>
      <c r="T39" s="60">
        <v>8</v>
      </c>
      <c r="U39" s="51">
        <f t="shared" si="1"/>
        <v>144</v>
      </c>
      <c r="V39" s="56"/>
      <c r="W39" s="56"/>
      <c r="X39" s="56"/>
      <c r="Y39" s="56"/>
      <c r="Z39" s="56"/>
      <c r="AA39" s="56"/>
      <c r="AB39" s="80"/>
      <c r="AC39" s="51">
        <f t="shared" si="6"/>
        <v>0</v>
      </c>
      <c r="AD39" s="60"/>
      <c r="AE39" s="56"/>
      <c r="AF39" s="64"/>
      <c r="AG39" s="56"/>
      <c r="AH39" s="54">
        <f t="shared" si="0"/>
        <v>8</v>
      </c>
      <c r="AI39" s="54">
        <f t="shared" si="0"/>
        <v>144</v>
      </c>
      <c r="AJ39" s="64"/>
      <c r="AM39" s="69"/>
    </row>
    <row r="40" spans="1:39" s="61" customFormat="1" ht="15.75" customHeight="1">
      <c r="A40" s="43" t="s">
        <v>94</v>
      </c>
      <c r="B40" s="44" t="s">
        <v>95</v>
      </c>
      <c r="C40" s="45" t="s">
        <v>44</v>
      </c>
      <c r="D40" s="46">
        <f t="shared" si="2"/>
        <v>8</v>
      </c>
      <c r="E40" s="46"/>
      <c r="F40" s="47">
        <v>84</v>
      </c>
      <c r="G40" s="64">
        <v>16</v>
      </c>
      <c r="H40" s="49">
        <v>25</v>
      </c>
      <c r="I40" s="50">
        <f t="shared" si="9"/>
        <v>200</v>
      </c>
      <c r="J40" s="50">
        <v>0</v>
      </c>
      <c r="K40" s="56"/>
      <c r="L40" s="57"/>
      <c r="M40" s="58"/>
      <c r="N40" s="59"/>
      <c r="O40" s="56"/>
      <c r="P40" s="60"/>
      <c r="Q40" s="56"/>
      <c r="R40" s="60"/>
      <c r="S40" s="56"/>
      <c r="T40" s="60">
        <v>8</v>
      </c>
      <c r="U40" s="51">
        <f t="shared" si="1"/>
        <v>200</v>
      </c>
      <c r="V40" s="56"/>
      <c r="W40" s="56"/>
      <c r="X40" s="56"/>
      <c r="Y40" s="56"/>
      <c r="Z40" s="56"/>
      <c r="AA40" s="56"/>
      <c r="AB40" s="80"/>
      <c r="AC40" s="51">
        <f t="shared" si="6"/>
        <v>0</v>
      </c>
      <c r="AD40" s="60"/>
      <c r="AE40" s="56"/>
      <c r="AF40" s="64"/>
      <c r="AG40" s="56"/>
      <c r="AH40" s="54">
        <f t="shared" si="0"/>
        <v>8</v>
      </c>
      <c r="AI40" s="54">
        <f t="shared" si="0"/>
        <v>200</v>
      </c>
      <c r="AJ40" s="64"/>
      <c r="AM40" s="69"/>
    </row>
    <row r="41" spans="1:39" s="61" customFormat="1" ht="15.75" customHeight="1">
      <c r="A41" s="43" t="s">
        <v>96</v>
      </c>
      <c r="B41" s="44" t="s">
        <v>97</v>
      </c>
      <c r="C41" s="45" t="s">
        <v>44</v>
      </c>
      <c r="D41" s="46">
        <f t="shared" si="2"/>
        <v>0</v>
      </c>
      <c r="E41" s="46"/>
      <c r="F41" s="47"/>
      <c r="G41" s="64"/>
      <c r="H41" s="49">
        <v>38</v>
      </c>
      <c r="I41" s="50">
        <f t="shared" si="9"/>
        <v>0</v>
      </c>
      <c r="J41" s="50">
        <v>0</v>
      </c>
      <c r="K41" s="56"/>
      <c r="L41" s="57"/>
      <c r="M41" s="58"/>
      <c r="N41" s="59"/>
      <c r="O41" s="56"/>
      <c r="P41" s="60"/>
      <c r="Q41" s="56"/>
      <c r="R41" s="60"/>
      <c r="S41" s="56"/>
      <c r="T41" s="60"/>
      <c r="U41" s="51">
        <f t="shared" si="1"/>
        <v>0</v>
      </c>
      <c r="V41" s="56"/>
      <c r="W41" s="56"/>
      <c r="X41" s="56"/>
      <c r="Y41" s="56"/>
      <c r="Z41" s="56"/>
      <c r="AA41" s="56"/>
      <c r="AB41" s="80"/>
      <c r="AC41" s="51"/>
      <c r="AD41" s="60"/>
      <c r="AE41" s="56"/>
      <c r="AF41" s="64"/>
      <c r="AG41" s="56"/>
      <c r="AH41" s="54">
        <f t="shared" si="0"/>
        <v>0</v>
      </c>
      <c r="AI41" s="54">
        <f t="shared" si="0"/>
        <v>0</v>
      </c>
      <c r="AJ41" s="64"/>
      <c r="AM41" s="69"/>
    </row>
    <row r="42" spans="1:39" s="61" customFormat="1" ht="15.75" customHeight="1">
      <c r="A42" s="43" t="s">
        <v>98</v>
      </c>
      <c r="B42" s="44" t="s">
        <v>99</v>
      </c>
      <c r="C42" s="45" t="s">
        <v>44</v>
      </c>
      <c r="D42" s="46">
        <f t="shared" si="2"/>
        <v>0</v>
      </c>
      <c r="E42" s="46"/>
      <c r="F42" s="47"/>
      <c r="G42" s="64"/>
      <c r="H42" s="49">
        <v>45</v>
      </c>
      <c r="I42" s="50">
        <f t="shared" si="9"/>
        <v>0</v>
      </c>
      <c r="J42" s="50">
        <v>0</v>
      </c>
      <c r="K42" s="56"/>
      <c r="L42" s="57"/>
      <c r="M42" s="58"/>
      <c r="N42" s="59"/>
      <c r="O42" s="56"/>
      <c r="P42" s="60"/>
      <c r="Q42" s="56"/>
      <c r="R42" s="60"/>
      <c r="S42" s="56"/>
      <c r="T42" s="60"/>
      <c r="U42" s="51">
        <f t="shared" si="1"/>
        <v>0</v>
      </c>
      <c r="V42" s="56"/>
      <c r="W42" s="56"/>
      <c r="X42" s="56"/>
      <c r="Y42" s="56"/>
      <c r="Z42" s="56"/>
      <c r="AA42" s="56"/>
      <c r="AB42" s="80"/>
      <c r="AC42" s="51">
        <f t="shared" si="6"/>
        <v>0</v>
      </c>
      <c r="AD42" s="60"/>
      <c r="AE42" s="56"/>
      <c r="AF42" s="64"/>
      <c r="AG42" s="56"/>
      <c r="AH42" s="54">
        <f t="shared" si="0"/>
        <v>0</v>
      </c>
      <c r="AI42" s="54">
        <f t="shared" si="0"/>
        <v>0</v>
      </c>
      <c r="AJ42" s="64"/>
      <c r="AM42" s="69"/>
    </row>
    <row r="43" spans="1:39" s="61" customFormat="1" ht="15.75" customHeight="1">
      <c r="A43" s="43" t="s">
        <v>100</v>
      </c>
      <c r="B43" s="44" t="s">
        <v>101</v>
      </c>
      <c r="C43" s="45" t="s">
        <v>89</v>
      </c>
      <c r="D43" s="46">
        <f t="shared" si="2"/>
        <v>0</v>
      </c>
      <c r="E43" s="46"/>
      <c r="F43" s="47">
        <v>61</v>
      </c>
      <c r="G43" s="81">
        <v>30</v>
      </c>
      <c r="H43" s="49">
        <v>127.01</v>
      </c>
      <c r="I43" s="50">
        <f t="shared" si="9"/>
        <v>0</v>
      </c>
      <c r="J43" s="50">
        <v>0</v>
      </c>
      <c r="K43" s="56"/>
      <c r="L43" s="57"/>
      <c r="M43" s="58"/>
      <c r="N43" s="59"/>
      <c r="O43" s="56"/>
      <c r="P43" s="60"/>
      <c r="Q43" s="56"/>
      <c r="R43" s="60"/>
      <c r="S43" s="56"/>
      <c r="T43" s="60"/>
      <c r="U43" s="51">
        <f t="shared" si="1"/>
        <v>0</v>
      </c>
      <c r="V43" s="56"/>
      <c r="W43" s="56"/>
      <c r="X43" s="56"/>
      <c r="Y43" s="56"/>
      <c r="Z43" s="56"/>
      <c r="AA43" s="56"/>
      <c r="AB43" s="82"/>
      <c r="AC43" s="51">
        <f t="shared" si="6"/>
        <v>0</v>
      </c>
      <c r="AD43" s="60"/>
      <c r="AE43" s="56"/>
      <c r="AF43" s="64"/>
      <c r="AG43" s="56"/>
      <c r="AH43" s="54">
        <f t="shared" si="0"/>
        <v>0</v>
      </c>
      <c r="AI43" s="54">
        <f t="shared" si="0"/>
        <v>0</v>
      </c>
      <c r="AJ43" s="81"/>
      <c r="AK43" s="69"/>
      <c r="AM43" s="69"/>
    </row>
    <row r="44" spans="1:39" s="61" customFormat="1" ht="15.75" customHeight="1">
      <c r="A44" s="43" t="s">
        <v>102</v>
      </c>
      <c r="B44" s="44" t="s">
        <v>103</v>
      </c>
      <c r="C44" s="45" t="s">
        <v>89</v>
      </c>
      <c r="D44" s="46">
        <f t="shared" si="2"/>
        <v>0</v>
      </c>
      <c r="E44" s="46"/>
      <c r="F44" s="47">
        <v>61</v>
      </c>
      <c r="G44" s="81">
        <v>30</v>
      </c>
      <c r="H44" s="49">
        <v>13.83</v>
      </c>
      <c r="I44" s="50">
        <f t="shared" si="9"/>
        <v>0</v>
      </c>
      <c r="J44" s="50">
        <v>0</v>
      </c>
      <c r="K44" s="56"/>
      <c r="L44" s="57"/>
      <c r="M44" s="58"/>
      <c r="N44" s="59"/>
      <c r="O44" s="56"/>
      <c r="P44" s="60"/>
      <c r="Q44" s="56"/>
      <c r="R44" s="60"/>
      <c r="S44" s="56"/>
      <c r="T44" s="60"/>
      <c r="U44" s="51">
        <f t="shared" si="1"/>
        <v>0</v>
      </c>
      <c r="V44" s="56"/>
      <c r="W44" s="56"/>
      <c r="X44" s="56"/>
      <c r="Y44" s="56"/>
      <c r="Z44" s="56"/>
      <c r="AA44" s="56"/>
      <c r="AB44" s="82"/>
      <c r="AC44" s="51">
        <f t="shared" si="6"/>
        <v>0</v>
      </c>
      <c r="AD44" s="60"/>
      <c r="AE44" s="56"/>
      <c r="AF44" s="64"/>
      <c r="AG44" s="56"/>
      <c r="AH44" s="54">
        <f t="shared" si="0"/>
        <v>0</v>
      </c>
      <c r="AI44" s="54">
        <f t="shared" si="0"/>
        <v>0</v>
      </c>
      <c r="AJ44" s="81"/>
      <c r="AM44" s="69"/>
    </row>
    <row r="45" spans="1:39" s="61" customFormat="1" ht="15.75" customHeight="1">
      <c r="A45" s="43" t="s">
        <v>104</v>
      </c>
      <c r="B45" s="44" t="s">
        <v>105</v>
      </c>
      <c r="C45" s="45" t="s">
        <v>89</v>
      </c>
      <c r="D45" s="46">
        <f t="shared" si="2"/>
        <v>40</v>
      </c>
      <c r="E45" s="46"/>
      <c r="F45" s="47">
        <v>386</v>
      </c>
      <c r="G45" s="83">
        <v>83</v>
      </c>
      <c r="H45" s="49">
        <v>131.85</v>
      </c>
      <c r="I45" s="50">
        <f t="shared" si="9"/>
        <v>5274</v>
      </c>
      <c r="J45" s="50">
        <v>0</v>
      </c>
      <c r="K45" s="56"/>
      <c r="L45" s="57"/>
      <c r="M45" s="58"/>
      <c r="N45" s="59"/>
      <c r="O45" s="56"/>
      <c r="P45" s="60"/>
      <c r="Q45" s="56"/>
      <c r="R45" s="60"/>
      <c r="S45" s="56"/>
      <c r="T45" s="60">
        <v>40</v>
      </c>
      <c r="U45" s="51">
        <f t="shared" si="1"/>
        <v>5274</v>
      </c>
      <c r="V45" s="56"/>
      <c r="W45" s="56"/>
      <c r="X45" s="56"/>
      <c r="Y45" s="56"/>
      <c r="Z45" s="56"/>
      <c r="AA45" s="56"/>
      <c r="AB45" s="84"/>
      <c r="AC45" s="51">
        <f t="shared" si="6"/>
        <v>0</v>
      </c>
      <c r="AD45" s="60"/>
      <c r="AE45" s="56"/>
      <c r="AF45" s="64"/>
      <c r="AG45" s="56"/>
      <c r="AH45" s="54">
        <f t="shared" si="0"/>
        <v>40</v>
      </c>
      <c r="AI45" s="54">
        <f t="shared" si="0"/>
        <v>5274</v>
      </c>
      <c r="AJ45" s="83"/>
      <c r="AK45" s="69"/>
      <c r="AM45" s="69"/>
    </row>
    <row r="46" spans="1:39" s="61" customFormat="1" ht="15.75" customHeight="1">
      <c r="A46" s="43" t="s">
        <v>106</v>
      </c>
      <c r="B46" s="44" t="s">
        <v>107</v>
      </c>
      <c r="C46" s="45" t="s">
        <v>89</v>
      </c>
      <c r="D46" s="46">
        <f t="shared" si="2"/>
        <v>0.55000000000000004</v>
      </c>
      <c r="E46" s="46"/>
      <c r="F46" s="47">
        <v>4.9499999999999993</v>
      </c>
      <c r="G46" s="83">
        <v>0.55000000000000004</v>
      </c>
      <c r="H46" s="49">
        <v>248.85</v>
      </c>
      <c r="I46" s="50">
        <f t="shared" si="9"/>
        <v>136.86750000000001</v>
      </c>
      <c r="J46" s="50">
        <v>0</v>
      </c>
      <c r="K46" s="56"/>
      <c r="L46" s="57"/>
      <c r="M46" s="58"/>
      <c r="N46" s="59"/>
      <c r="O46" s="56"/>
      <c r="P46" s="60"/>
      <c r="Q46" s="56"/>
      <c r="R46" s="60"/>
      <c r="S46" s="56"/>
      <c r="T46" s="60">
        <v>0.55000000000000004</v>
      </c>
      <c r="U46" s="51">
        <f t="shared" si="1"/>
        <v>136.86750000000001</v>
      </c>
      <c r="V46" s="56"/>
      <c r="W46" s="56"/>
      <c r="X46" s="56"/>
      <c r="Y46" s="56"/>
      <c r="Z46" s="56"/>
      <c r="AA46" s="56"/>
      <c r="AB46" s="84"/>
      <c r="AC46" s="51">
        <f t="shared" si="6"/>
        <v>0</v>
      </c>
      <c r="AD46" s="60"/>
      <c r="AE46" s="56"/>
      <c r="AF46" s="64"/>
      <c r="AG46" s="56"/>
      <c r="AH46" s="54">
        <f t="shared" si="0"/>
        <v>0.55000000000000004</v>
      </c>
      <c r="AI46" s="54">
        <f t="shared" si="0"/>
        <v>136.86750000000001</v>
      </c>
      <c r="AJ46" s="83"/>
      <c r="AM46" s="69"/>
    </row>
    <row r="47" spans="1:39" s="61" customFormat="1" ht="15.75" customHeight="1">
      <c r="A47" s="43" t="s">
        <v>108</v>
      </c>
      <c r="B47" s="44" t="s">
        <v>109</v>
      </c>
      <c r="C47" s="45" t="s">
        <v>89</v>
      </c>
      <c r="D47" s="46">
        <f t="shared" si="2"/>
        <v>1</v>
      </c>
      <c r="E47" s="46"/>
      <c r="F47" s="47">
        <v>9.81</v>
      </c>
      <c r="G47" s="64">
        <v>1</v>
      </c>
      <c r="H47" s="49">
        <v>84.99</v>
      </c>
      <c r="I47" s="50">
        <f t="shared" si="9"/>
        <v>84.99</v>
      </c>
      <c r="J47" s="50">
        <v>0</v>
      </c>
      <c r="K47" s="56"/>
      <c r="L47" s="57"/>
      <c r="M47" s="58"/>
      <c r="N47" s="59"/>
      <c r="O47" s="56"/>
      <c r="P47" s="60"/>
      <c r="Q47" s="56"/>
      <c r="R47" s="60"/>
      <c r="S47" s="56"/>
      <c r="T47" s="60">
        <v>1</v>
      </c>
      <c r="U47" s="51">
        <f t="shared" si="1"/>
        <v>84.99</v>
      </c>
      <c r="V47" s="56"/>
      <c r="W47" s="56"/>
      <c r="X47" s="56"/>
      <c r="Y47" s="56"/>
      <c r="Z47" s="56"/>
      <c r="AA47" s="56"/>
      <c r="AB47" s="48"/>
      <c r="AC47" s="51">
        <f t="shared" si="6"/>
        <v>0</v>
      </c>
      <c r="AD47" s="60"/>
      <c r="AE47" s="56"/>
      <c r="AF47" s="64"/>
      <c r="AG47" s="56"/>
      <c r="AH47" s="54">
        <f t="shared" si="0"/>
        <v>1</v>
      </c>
      <c r="AI47" s="54">
        <f t="shared" si="0"/>
        <v>84.99</v>
      </c>
      <c r="AJ47" s="64"/>
      <c r="AM47" s="69"/>
    </row>
    <row r="48" spans="1:39" s="61" customFormat="1" ht="15.75" customHeight="1">
      <c r="A48" s="43" t="s">
        <v>110</v>
      </c>
      <c r="B48" s="44" t="s">
        <v>111</v>
      </c>
      <c r="C48" s="45" t="s">
        <v>89</v>
      </c>
      <c r="D48" s="46">
        <f t="shared" si="2"/>
        <v>30</v>
      </c>
      <c r="E48" s="46"/>
      <c r="F48" s="47"/>
      <c r="G48" s="64">
        <v>66</v>
      </c>
      <c r="H48" s="49">
        <v>52.49</v>
      </c>
      <c r="I48" s="50">
        <f t="shared" si="9"/>
        <v>1574.7</v>
      </c>
      <c r="J48" s="50">
        <v>0</v>
      </c>
      <c r="K48" s="56"/>
      <c r="L48" s="57"/>
      <c r="M48" s="58"/>
      <c r="N48" s="59"/>
      <c r="O48" s="56"/>
      <c r="P48" s="60"/>
      <c r="Q48" s="56"/>
      <c r="R48" s="60"/>
      <c r="S48" s="56"/>
      <c r="T48" s="60">
        <v>30</v>
      </c>
      <c r="U48" s="51">
        <f t="shared" si="1"/>
        <v>1574.7</v>
      </c>
      <c r="V48" s="56"/>
      <c r="W48" s="56"/>
      <c r="X48" s="56"/>
      <c r="Y48" s="56"/>
      <c r="Z48" s="56"/>
      <c r="AA48" s="56"/>
      <c r="AB48" s="48"/>
      <c r="AC48" s="51">
        <f t="shared" si="6"/>
        <v>0</v>
      </c>
      <c r="AD48" s="60"/>
      <c r="AE48" s="56"/>
      <c r="AF48" s="64"/>
      <c r="AG48" s="56"/>
      <c r="AH48" s="54">
        <f t="shared" si="0"/>
        <v>30</v>
      </c>
      <c r="AI48" s="54">
        <f t="shared" si="0"/>
        <v>1574.7</v>
      </c>
      <c r="AJ48" s="64"/>
      <c r="AK48" s="69"/>
      <c r="AM48" s="69"/>
    </row>
    <row r="49" spans="1:39" s="61" customFormat="1" ht="15.75" customHeight="1">
      <c r="A49" s="43" t="s">
        <v>112</v>
      </c>
      <c r="B49" s="44" t="s">
        <v>113</v>
      </c>
      <c r="C49" s="45" t="s">
        <v>114</v>
      </c>
      <c r="D49" s="46">
        <f t="shared" si="2"/>
        <v>8</v>
      </c>
      <c r="E49" s="46"/>
      <c r="F49" s="47">
        <v>84</v>
      </c>
      <c r="G49" s="64">
        <v>16</v>
      </c>
      <c r="H49" s="49">
        <v>56.35</v>
      </c>
      <c r="I49" s="50">
        <f t="shared" si="9"/>
        <v>450.8</v>
      </c>
      <c r="J49" s="50">
        <v>0</v>
      </c>
      <c r="K49" s="56"/>
      <c r="L49" s="57"/>
      <c r="M49" s="58"/>
      <c r="N49" s="59"/>
      <c r="O49" s="56"/>
      <c r="P49" s="60"/>
      <c r="Q49" s="56"/>
      <c r="R49" s="60"/>
      <c r="S49" s="56"/>
      <c r="T49" s="60">
        <v>8</v>
      </c>
      <c r="U49" s="51">
        <f t="shared" si="1"/>
        <v>450.8</v>
      </c>
      <c r="V49" s="56"/>
      <c r="W49" s="56"/>
      <c r="X49" s="56"/>
      <c r="Y49" s="56"/>
      <c r="Z49" s="56"/>
      <c r="AA49" s="56"/>
      <c r="AB49" s="82"/>
      <c r="AC49" s="51">
        <f t="shared" si="6"/>
        <v>0</v>
      </c>
      <c r="AD49" s="60"/>
      <c r="AE49" s="56"/>
      <c r="AF49" s="64"/>
      <c r="AG49" s="56"/>
      <c r="AH49" s="54">
        <f t="shared" si="0"/>
        <v>8</v>
      </c>
      <c r="AI49" s="54">
        <f t="shared" si="0"/>
        <v>450.8</v>
      </c>
      <c r="AJ49" s="64"/>
      <c r="AM49" s="69"/>
    </row>
    <row r="50" spans="1:39" s="61" customFormat="1" ht="28.5">
      <c r="A50" s="43" t="s">
        <v>115</v>
      </c>
      <c r="B50" s="44" t="s">
        <v>116</v>
      </c>
      <c r="C50" s="45" t="s">
        <v>89</v>
      </c>
      <c r="D50" s="46">
        <f t="shared" si="2"/>
        <v>0</v>
      </c>
      <c r="E50" s="46"/>
      <c r="F50" s="47"/>
      <c r="G50" s="64">
        <v>0</v>
      </c>
      <c r="H50" s="49">
        <v>37.06</v>
      </c>
      <c r="I50" s="50">
        <f t="shared" si="9"/>
        <v>0</v>
      </c>
      <c r="J50" s="50">
        <v>0</v>
      </c>
      <c r="K50" s="56"/>
      <c r="L50" s="57"/>
      <c r="M50" s="58"/>
      <c r="N50" s="59"/>
      <c r="O50" s="56"/>
      <c r="P50" s="60"/>
      <c r="Q50" s="56"/>
      <c r="R50" s="60"/>
      <c r="S50" s="56"/>
      <c r="T50" s="60">
        <v>0</v>
      </c>
      <c r="U50" s="51">
        <f t="shared" si="1"/>
        <v>0</v>
      </c>
      <c r="V50" s="56"/>
      <c r="W50" s="56"/>
      <c r="X50" s="56"/>
      <c r="Y50" s="56"/>
      <c r="Z50" s="56"/>
      <c r="AA50" s="56"/>
      <c r="AB50" s="48"/>
      <c r="AC50" s="51">
        <f t="shared" si="6"/>
        <v>0</v>
      </c>
      <c r="AD50" s="60"/>
      <c r="AE50" s="56"/>
      <c r="AF50" s="64"/>
      <c r="AG50" s="56"/>
      <c r="AH50" s="54">
        <f t="shared" si="0"/>
        <v>0</v>
      </c>
      <c r="AI50" s="54">
        <f t="shared" si="0"/>
        <v>0</v>
      </c>
      <c r="AJ50" s="64"/>
      <c r="AM50" s="69"/>
    </row>
    <row r="51" spans="1:39" s="61" customFormat="1" ht="28.5">
      <c r="A51" s="43" t="s">
        <v>117</v>
      </c>
      <c r="B51" s="44" t="s">
        <v>118</v>
      </c>
      <c r="C51" s="45" t="s">
        <v>89</v>
      </c>
      <c r="D51" s="46">
        <f t="shared" si="2"/>
        <v>0</v>
      </c>
      <c r="E51" s="46"/>
      <c r="F51" s="47"/>
      <c r="G51" s="64">
        <v>0</v>
      </c>
      <c r="H51" s="49">
        <v>60.07</v>
      </c>
      <c r="I51" s="50">
        <f t="shared" si="9"/>
        <v>0</v>
      </c>
      <c r="J51" s="50">
        <v>0</v>
      </c>
      <c r="K51" s="56"/>
      <c r="L51" s="57"/>
      <c r="M51" s="58"/>
      <c r="N51" s="59"/>
      <c r="O51" s="56"/>
      <c r="P51" s="60"/>
      <c r="Q51" s="56"/>
      <c r="R51" s="60"/>
      <c r="S51" s="56"/>
      <c r="T51" s="60">
        <v>0</v>
      </c>
      <c r="U51" s="51">
        <f t="shared" si="1"/>
        <v>0</v>
      </c>
      <c r="V51" s="56"/>
      <c r="W51" s="56"/>
      <c r="X51" s="56"/>
      <c r="Y51" s="56"/>
      <c r="Z51" s="56"/>
      <c r="AA51" s="56"/>
      <c r="AB51" s="48"/>
      <c r="AC51" s="51">
        <f t="shared" si="6"/>
        <v>0</v>
      </c>
      <c r="AD51" s="60"/>
      <c r="AE51" s="56"/>
      <c r="AF51" s="64"/>
      <c r="AG51" s="56"/>
      <c r="AH51" s="54">
        <f t="shared" si="0"/>
        <v>0</v>
      </c>
      <c r="AI51" s="54">
        <f t="shared" si="0"/>
        <v>0</v>
      </c>
      <c r="AJ51" s="64"/>
      <c r="AM51" s="69"/>
    </row>
    <row r="52" spans="1:39" s="61" customFormat="1" ht="15.75" customHeight="1">
      <c r="A52" s="43" t="s">
        <v>119</v>
      </c>
      <c r="B52" s="44" t="s">
        <v>120</v>
      </c>
      <c r="C52" s="45" t="s">
        <v>114</v>
      </c>
      <c r="D52" s="46">
        <f t="shared" si="2"/>
        <v>0</v>
      </c>
      <c r="E52" s="46"/>
      <c r="F52" s="47"/>
      <c r="G52" s="64"/>
      <c r="H52" s="49">
        <v>76.489999999999995</v>
      </c>
      <c r="I52" s="50">
        <f t="shared" si="9"/>
        <v>0</v>
      </c>
      <c r="J52" s="50">
        <v>0</v>
      </c>
      <c r="K52" s="56"/>
      <c r="L52" s="57"/>
      <c r="M52" s="58"/>
      <c r="N52" s="59"/>
      <c r="O52" s="56"/>
      <c r="P52" s="60"/>
      <c r="Q52" s="56"/>
      <c r="R52" s="60"/>
      <c r="S52" s="56"/>
      <c r="T52" s="60"/>
      <c r="U52" s="51">
        <f t="shared" si="1"/>
        <v>0</v>
      </c>
      <c r="V52" s="56"/>
      <c r="W52" s="56"/>
      <c r="X52" s="56"/>
      <c r="Y52" s="56"/>
      <c r="Z52" s="56"/>
      <c r="AA52" s="56"/>
      <c r="AB52" s="48"/>
      <c r="AC52" s="51">
        <f t="shared" si="6"/>
        <v>0</v>
      </c>
      <c r="AD52" s="60"/>
      <c r="AE52" s="56"/>
      <c r="AF52" s="64"/>
      <c r="AG52" s="56"/>
      <c r="AH52" s="54">
        <f t="shared" si="0"/>
        <v>0</v>
      </c>
      <c r="AI52" s="54">
        <f t="shared" si="0"/>
        <v>0</v>
      </c>
      <c r="AJ52" s="64"/>
      <c r="AM52" s="69"/>
    </row>
    <row r="53" spans="1:39" s="61" customFormat="1" ht="15.75" customHeight="1">
      <c r="A53" s="43" t="s">
        <v>121</v>
      </c>
      <c r="B53" s="44" t="s">
        <v>122</v>
      </c>
      <c r="C53" s="45" t="s">
        <v>38</v>
      </c>
      <c r="D53" s="46">
        <f t="shared" si="2"/>
        <v>3</v>
      </c>
      <c r="E53" s="46"/>
      <c r="F53" s="47">
        <v>29</v>
      </c>
      <c r="G53" s="85">
        <v>5</v>
      </c>
      <c r="H53" s="49">
        <v>36.04</v>
      </c>
      <c r="I53" s="50">
        <f t="shared" si="9"/>
        <v>108.12</v>
      </c>
      <c r="J53" s="50">
        <v>0</v>
      </c>
      <c r="K53" s="56"/>
      <c r="L53" s="57"/>
      <c r="M53" s="58"/>
      <c r="N53" s="59"/>
      <c r="O53" s="56"/>
      <c r="P53" s="60"/>
      <c r="Q53" s="56"/>
      <c r="R53" s="60"/>
      <c r="S53" s="56"/>
      <c r="T53" s="60">
        <v>3</v>
      </c>
      <c r="U53" s="51">
        <f t="shared" si="1"/>
        <v>108.12</v>
      </c>
      <c r="V53" s="56"/>
      <c r="W53" s="56"/>
      <c r="X53" s="56"/>
      <c r="Y53" s="56"/>
      <c r="Z53" s="56"/>
      <c r="AA53" s="56"/>
      <c r="AB53" s="65"/>
      <c r="AC53" s="51">
        <f t="shared" si="6"/>
        <v>0</v>
      </c>
      <c r="AD53" s="60"/>
      <c r="AE53" s="56"/>
      <c r="AF53" s="64"/>
      <c r="AG53" s="56"/>
      <c r="AH53" s="54">
        <f t="shared" si="0"/>
        <v>3</v>
      </c>
      <c r="AI53" s="54">
        <f t="shared" si="0"/>
        <v>108.12</v>
      </c>
      <c r="AJ53" s="85"/>
      <c r="AM53" s="69"/>
    </row>
    <row r="54" spans="1:39" s="61" customFormat="1" ht="15.75" customHeight="1">
      <c r="A54" s="43" t="s">
        <v>123</v>
      </c>
      <c r="B54" s="44" t="s">
        <v>124</v>
      </c>
      <c r="C54" s="45" t="s">
        <v>38</v>
      </c>
      <c r="D54" s="46">
        <f t="shared" si="2"/>
        <v>0</v>
      </c>
      <c r="E54" s="46"/>
      <c r="F54" s="47"/>
      <c r="G54" s="85"/>
      <c r="H54" s="49">
        <v>49.04</v>
      </c>
      <c r="I54" s="50">
        <f t="shared" si="9"/>
        <v>0</v>
      </c>
      <c r="J54" s="50">
        <v>0</v>
      </c>
      <c r="K54" s="56"/>
      <c r="L54" s="57"/>
      <c r="M54" s="58"/>
      <c r="N54" s="59"/>
      <c r="O54" s="56"/>
      <c r="P54" s="60"/>
      <c r="Q54" s="56"/>
      <c r="R54" s="60"/>
      <c r="S54" s="56"/>
      <c r="T54" s="60"/>
      <c r="U54" s="51">
        <f t="shared" si="1"/>
        <v>0</v>
      </c>
      <c r="V54" s="56"/>
      <c r="W54" s="56"/>
      <c r="X54" s="56"/>
      <c r="Y54" s="56"/>
      <c r="Z54" s="56"/>
      <c r="AA54" s="56"/>
      <c r="AB54" s="65"/>
      <c r="AC54" s="51">
        <f t="shared" si="6"/>
        <v>0</v>
      </c>
      <c r="AD54" s="60"/>
      <c r="AE54" s="56"/>
      <c r="AF54" s="64"/>
      <c r="AG54" s="56"/>
      <c r="AH54" s="54">
        <f t="shared" si="0"/>
        <v>0</v>
      </c>
      <c r="AI54" s="54">
        <f t="shared" si="0"/>
        <v>0</v>
      </c>
      <c r="AJ54" s="85"/>
      <c r="AM54" s="69"/>
    </row>
    <row r="55" spans="1:39" s="61" customFormat="1" ht="15.75" customHeight="1">
      <c r="A55" s="43" t="s">
        <v>125</v>
      </c>
      <c r="B55" s="44" t="s">
        <v>126</v>
      </c>
      <c r="C55" s="45" t="s">
        <v>38</v>
      </c>
      <c r="D55" s="46">
        <f t="shared" si="2"/>
        <v>1</v>
      </c>
      <c r="E55" s="46"/>
      <c r="F55" s="47">
        <v>9</v>
      </c>
      <c r="G55" s="64">
        <v>1</v>
      </c>
      <c r="H55" s="49">
        <v>42</v>
      </c>
      <c r="I55" s="50">
        <f t="shared" si="9"/>
        <v>42</v>
      </c>
      <c r="J55" s="50">
        <v>0</v>
      </c>
      <c r="K55" s="56"/>
      <c r="L55" s="57"/>
      <c r="M55" s="58"/>
      <c r="N55" s="59"/>
      <c r="O55" s="56"/>
      <c r="P55" s="60"/>
      <c r="Q55" s="56"/>
      <c r="R55" s="60"/>
      <c r="S55" s="56"/>
      <c r="T55" s="60">
        <v>1</v>
      </c>
      <c r="U55" s="51">
        <f t="shared" si="1"/>
        <v>42</v>
      </c>
      <c r="V55" s="56"/>
      <c r="W55" s="56"/>
      <c r="X55" s="56"/>
      <c r="Y55" s="56"/>
      <c r="Z55" s="56"/>
      <c r="AA55" s="56"/>
      <c r="AB55" s="48"/>
      <c r="AC55" s="51">
        <f t="shared" si="6"/>
        <v>0</v>
      </c>
      <c r="AD55" s="60"/>
      <c r="AE55" s="56"/>
      <c r="AF55" s="64"/>
      <c r="AG55" s="56"/>
      <c r="AH55" s="54">
        <f t="shared" si="0"/>
        <v>1</v>
      </c>
      <c r="AI55" s="54">
        <f t="shared" si="0"/>
        <v>42</v>
      </c>
      <c r="AJ55" s="64"/>
      <c r="AM55" s="69"/>
    </row>
    <row r="56" spans="1:39" s="61" customFormat="1" ht="15.75" customHeight="1">
      <c r="A56" s="43" t="s">
        <v>127</v>
      </c>
      <c r="B56" s="44" t="s">
        <v>128</v>
      </c>
      <c r="C56" s="45" t="s">
        <v>38</v>
      </c>
      <c r="D56" s="46">
        <f t="shared" si="2"/>
        <v>1</v>
      </c>
      <c r="E56" s="46"/>
      <c r="F56" s="47">
        <v>9</v>
      </c>
      <c r="G56" s="64">
        <f>+G35+G36</f>
        <v>1</v>
      </c>
      <c r="H56" s="49">
        <v>48</v>
      </c>
      <c r="I56" s="50">
        <f t="shared" si="9"/>
        <v>48</v>
      </c>
      <c r="J56" s="50">
        <v>0</v>
      </c>
      <c r="K56" s="56"/>
      <c r="L56" s="57"/>
      <c r="M56" s="58"/>
      <c r="N56" s="59"/>
      <c r="O56" s="56"/>
      <c r="P56" s="60"/>
      <c r="Q56" s="56"/>
      <c r="R56" s="60"/>
      <c r="S56" s="56"/>
      <c r="T56" s="60">
        <f t="shared" ref="T56" si="12">+T35+T36</f>
        <v>1</v>
      </c>
      <c r="U56" s="51">
        <f t="shared" si="1"/>
        <v>48</v>
      </c>
      <c r="V56" s="56"/>
      <c r="W56" s="56"/>
      <c r="X56" s="56"/>
      <c r="Y56" s="56"/>
      <c r="Z56" s="56"/>
      <c r="AA56" s="56"/>
      <c r="AB56" s="48"/>
      <c r="AC56" s="51">
        <f t="shared" si="6"/>
        <v>0</v>
      </c>
      <c r="AD56" s="60"/>
      <c r="AE56" s="56"/>
      <c r="AF56" s="64"/>
      <c r="AG56" s="56"/>
      <c r="AH56" s="54">
        <f t="shared" si="0"/>
        <v>1</v>
      </c>
      <c r="AI56" s="54">
        <f t="shared" si="0"/>
        <v>48</v>
      </c>
      <c r="AJ56" s="64"/>
      <c r="AM56" s="69"/>
    </row>
    <row r="57" spans="1:39" s="61" customFormat="1" ht="15.75" customHeight="1">
      <c r="A57" s="43" t="s">
        <v>129</v>
      </c>
      <c r="B57" s="44" t="s">
        <v>130</v>
      </c>
      <c r="C57" s="45" t="s">
        <v>38</v>
      </c>
      <c r="D57" s="46">
        <f t="shared" si="2"/>
        <v>3</v>
      </c>
      <c r="E57" s="46"/>
      <c r="F57" s="47">
        <v>29</v>
      </c>
      <c r="G57" s="79">
        <v>5</v>
      </c>
      <c r="H57" s="49">
        <v>28</v>
      </c>
      <c r="I57" s="50">
        <f t="shared" si="9"/>
        <v>84</v>
      </c>
      <c r="J57" s="50">
        <v>0</v>
      </c>
      <c r="K57" s="56"/>
      <c r="L57" s="57"/>
      <c r="M57" s="58"/>
      <c r="N57" s="59"/>
      <c r="O57" s="56"/>
      <c r="P57" s="60"/>
      <c r="Q57" s="56"/>
      <c r="R57" s="60"/>
      <c r="S57" s="56"/>
      <c r="T57" s="60">
        <v>3</v>
      </c>
      <c r="U57" s="51">
        <f t="shared" si="1"/>
        <v>84</v>
      </c>
      <c r="V57" s="56"/>
      <c r="W57" s="56"/>
      <c r="X57" s="56"/>
      <c r="Y57" s="56"/>
      <c r="Z57" s="56"/>
      <c r="AA57" s="56"/>
      <c r="AB57" s="55"/>
      <c r="AC57" s="51">
        <f t="shared" si="6"/>
        <v>0</v>
      </c>
      <c r="AD57" s="60"/>
      <c r="AE57" s="56"/>
      <c r="AF57" s="64"/>
      <c r="AG57" s="56"/>
      <c r="AH57" s="54">
        <f t="shared" si="0"/>
        <v>3</v>
      </c>
      <c r="AI57" s="54">
        <f t="shared" si="0"/>
        <v>84</v>
      </c>
      <c r="AJ57" s="79"/>
      <c r="AM57" s="69"/>
    </row>
    <row r="58" spans="1:39" ht="15.75" customHeight="1">
      <c r="A58" s="34" t="s">
        <v>131</v>
      </c>
      <c r="B58" s="35" t="s">
        <v>132</v>
      </c>
      <c r="C58" s="36"/>
      <c r="D58" s="46"/>
      <c r="E58" s="78"/>
      <c r="F58" s="37"/>
      <c r="G58" s="48"/>
      <c r="H58" s="38"/>
      <c r="I58" s="38"/>
      <c r="J58" s="50"/>
      <c r="K58" s="41"/>
      <c r="L58" s="40"/>
      <c r="M58" s="53"/>
      <c r="N58" s="40"/>
      <c r="O58" s="41"/>
      <c r="P58" s="40"/>
      <c r="Q58" s="41"/>
      <c r="R58" s="40"/>
      <c r="S58" s="41"/>
      <c r="T58" s="60"/>
      <c r="U58" s="41"/>
      <c r="V58" s="41"/>
      <c r="W58" s="41"/>
      <c r="X58" s="41"/>
      <c r="Y58" s="41"/>
      <c r="Z58" s="41"/>
      <c r="AA58" s="41"/>
      <c r="AB58" s="48"/>
      <c r="AC58" s="51">
        <f t="shared" si="6"/>
        <v>0</v>
      </c>
      <c r="AD58" s="60"/>
      <c r="AE58" s="64"/>
      <c r="AF58" s="48"/>
      <c r="AG58" s="56"/>
      <c r="AH58" s="54">
        <f t="shared" si="0"/>
        <v>0</v>
      </c>
      <c r="AI58" s="54">
        <f t="shared" si="0"/>
        <v>0</v>
      </c>
      <c r="AJ58" s="48"/>
      <c r="AK58" s="71"/>
      <c r="AM58" s="71"/>
    </row>
    <row r="59" spans="1:39" s="61" customFormat="1" ht="15.75" customHeight="1">
      <c r="A59" s="43" t="s">
        <v>133</v>
      </c>
      <c r="B59" s="44" t="s">
        <v>134</v>
      </c>
      <c r="C59" s="45" t="s">
        <v>38</v>
      </c>
      <c r="D59" s="46">
        <f t="shared" si="2"/>
        <v>1</v>
      </c>
      <c r="E59" s="46"/>
      <c r="F59" s="47">
        <v>9</v>
      </c>
      <c r="G59" s="64">
        <v>1</v>
      </c>
      <c r="H59" s="49">
        <v>1556.5</v>
      </c>
      <c r="I59" s="50">
        <f t="shared" ref="I59:I79" si="13">H59*D59</f>
        <v>1556.5</v>
      </c>
      <c r="J59" s="50">
        <v>0</v>
      </c>
      <c r="K59" s="50"/>
      <c r="L59" s="57"/>
      <c r="M59" s="58"/>
      <c r="N59" s="59"/>
      <c r="O59" s="50"/>
      <c r="P59" s="60"/>
      <c r="Q59" s="50"/>
      <c r="R59" s="60"/>
      <c r="S59" s="50"/>
      <c r="T59" s="60">
        <v>1</v>
      </c>
      <c r="U59" s="56">
        <f>T59*H59</f>
        <v>1556.5</v>
      </c>
      <c r="V59" s="56"/>
      <c r="W59" s="56"/>
      <c r="X59" s="56"/>
      <c r="Y59" s="56"/>
      <c r="Z59" s="56"/>
      <c r="AA59" s="56"/>
      <c r="AB59" s="48"/>
      <c r="AC59" s="51">
        <f t="shared" si="6"/>
        <v>0</v>
      </c>
      <c r="AD59" s="60"/>
      <c r="AE59" s="56"/>
      <c r="AF59" s="64"/>
      <c r="AG59" s="56"/>
      <c r="AH59" s="54">
        <f t="shared" si="0"/>
        <v>1</v>
      </c>
      <c r="AI59" s="54">
        <f t="shared" si="0"/>
        <v>1556.5</v>
      </c>
      <c r="AJ59" s="64"/>
    </row>
    <row r="60" spans="1:39" s="61" customFormat="1" ht="15.75" customHeight="1">
      <c r="A60" s="43" t="s">
        <v>135</v>
      </c>
      <c r="B60" s="44" t="s">
        <v>136</v>
      </c>
      <c r="C60" s="45" t="s">
        <v>38</v>
      </c>
      <c r="D60" s="46">
        <f t="shared" si="2"/>
        <v>1</v>
      </c>
      <c r="E60" s="46"/>
      <c r="F60" s="47">
        <v>9</v>
      </c>
      <c r="G60" s="64">
        <v>1</v>
      </c>
      <c r="H60" s="49">
        <v>1556.5</v>
      </c>
      <c r="I60" s="50">
        <f t="shared" si="13"/>
        <v>1556.5</v>
      </c>
      <c r="J60" s="50">
        <v>0</v>
      </c>
      <c r="K60" s="50"/>
      <c r="L60" s="57"/>
      <c r="M60" s="58"/>
      <c r="N60" s="59"/>
      <c r="O60" s="50"/>
      <c r="P60" s="60"/>
      <c r="Q60" s="50"/>
      <c r="R60" s="60"/>
      <c r="S60" s="50"/>
      <c r="T60" s="60">
        <v>1</v>
      </c>
      <c r="U60" s="56">
        <f t="shared" ref="U60:U80" si="14">T60*H60</f>
        <v>1556.5</v>
      </c>
      <c r="V60" s="56"/>
      <c r="W60" s="56"/>
      <c r="X60" s="56"/>
      <c r="Y60" s="56"/>
      <c r="Z60" s="56"/>
      <c r="AA60" s="56"/>
      <c r="AB60" s="48"/>
      <c r="AC60" s="51">
        <f t="shared" si="6"/>
        <v>0</v>
      </c>
      <c r="AD60" s="60"/>
      <c r="AE60" s="56"/>
      <c r="AF60" s="64"/>
      <c r="AG60" s="56"/>
      <c r="AH60" s="54">
        <f t="shared" si="0"/>
        <v>1</v>
      </c>
      <c r="AI60" s="54">
        <f t="shared" si="0"/>
        <v>1556.5</v>
      </c>
      <c r="AJ60" s="64"/>
    </row>
    <row r="61" spans="1:39" s="61" customFormat="1" ht="15.75" customHeight="1">
      <c r="A61" s="43" t="s">
        <v>137</v>
      </c>
      <c r="B61" s="44" t="s">
        <v>138</v>
      </c>
      <c r="C61" s="45" t="s">
        <v>38</v>
      </c>
      <c r="D61" s="46">
        <f t="shared" si="2"/>
        <v>1</v>
      </c>
      <c r="E61" s="46"/>
      <c r="F61" s="47">
        <v>9</v>
      </c>
      <c r="G61" s="64">
        <v>1</v>
      </c>
      <c r="H61" s="49">
        <v>515.38</v>
      </c>
      <c r="I61" s="50">
        <f t="shared" si="13"/>
        <v>515.38</v>
      </c>
      <c r="J61" s="50">
        <v>0</v>
      </c>
      <c r="K61" s="50"/>
      <c r="L61" s="57"/>
      <c r="M61" s="58"/>
      <c r="N61" s="59"/>
      <c r="O61" s="50"/>
      <c r="P61" s="60"/>
      <c r="Q61" s="50"/>
      <c r="R61" s="60"/>
      <c r="S61" s="50"/>
      <c r="T61" s="60">
        <v>1</v>
      </c>
      <c r="U61" s="56">
        <f t="shared" si="14"/>
        <v>515.38</v>
      </c>
      <c r="V61" s="56"/>
      <c r="W61" s="56"/>
      <c r="X61" s="56"/>
      <c r="Y61" s="56"/>
      <c r="Z61" s="56"/>
      <c r="AA61" s="56"/>
      <c r="AB61" s="48"/>
      <c r="AC61" s="51">
        <f t="shared" si="6"/>
        <v>0</v>
      </c>
      <c r="AD61" s="60"/>
      <c r="AE61" s="56"/>
      <c r="AF61" s="64"/>
      <c r="AG61" s="56"/>
      <c r="AH61" s="54">
        <f t="shared" si="0"/>
        <v>1</v>
      </c>
      <c r="AI61" s="54">
        <f t="shared" si="0"/>
        <v>515.38</v>
      </c>
      <c r="AJ61" s="64"/>
    </row>
    <row r="62" spans="1:39" s="61" customFormat="1" ht="15.75" customHeight="1">
      <c r="A62" s="43" t="s">
        <v>139</v>
      </c>
      <c r="B62" s="44" t="s">
        <v>140</v>
      </c>
      <c r="C62" s="45" t="s">
        <v>38</v>
      </c>
      <c r="D62" s="46">
        <f t="shared" si="2"/>
        <v>0</v>
      </c>
      <c r="E62" s="46"/>
      <c r="F62" s="47"/>
      <c r="G62" s="64">
        <v>0</v>
      </c>
      <c r="H62" s="49">
        <v>538.98</v>
      </c>
      <c r="I62" s="50">
        <f t="shared" si="13"/>
        <v>0</v>
      </c>
      <c r="J62" s="50">
        <v>0</v>
      </c>
      <c r="K62" s="50"/>
      <c r="L62" s="57"/>
      <c r="M62" s="58"/>
      <c r="N62" s="59"/>
      <c r="O62" s="50"/>
      <c r="P62" s="60"/>
      <c r="Q62" s="50"/>
      <c r="R62" s="60"/>
      <c r="S62" s="50"/>
      <c r="T62" s="60">
        <v>0</v>
      </c>
      <c r="U62" s="56">
        <f t="shared" si="14"/>
        <v>0</v>
      </c>
      <c r="V62" s="56"/>
      <c r="W62" s="56"/>
      <c r="X62" s="56"/>
      <c r="Y62" s="56"/>
      <c r="Z62" s="56"/>
      <c r="AA62" s="56"/>
      <c r="AB62" s="48"/>
      <c r="AC62" s="51">
        <f t="shared" si="6"/>
        <v>0</v>
      </c>
      <c r="AD62" s="60"/>
      <c r="AE62" s="56"/>
      <c r="AF62" s="64"/>
      <c r="AG62" s="56"/>
      <c r="AH62" s="54">
        <f t="shared" si="0"/>
        <v>0</v>
      </c>
      <c r="AI62" s="54">
        <f t="shared" si="0"/>
        <v>0</v>
      </c>
      <c r="AJ62" s="64"/>
    </row>
    <row r="63" spans="1:39" s="61" customFormat="1" ht="15.75" customHeight="1">
      <c r="A63" s="43" t="s">
        <v>141</v>
      </c>
      <c r="B63" s="44" t="s">
        <v>142</v>
      </c>
      <c r="C63" s="45" t="s">
        <v>89</v>
      </c>
      <c r="D63" s="46">
        <f t="shared" si="2"/>
        <v>6</v>
      </c>
      <c r="E63" s="46"/>
      <c r="F63" s="47">
        <v>65</v>
      </c>
      <c r="G63" s="64">
        <v>6</v>
      </c>
      <c r="H63" s="49">
        <v>63.18</v>
      </c>
      <c r="I63" s="50">
        <f t="shared" si="13"/>
        <v>379.08</v>
      </c>
      <c r="J63" s="50">
        <v>0</v>
      </c>
      <c r="K63" s="50"/>
      <c r="L63" s="57"/>
      <c r="M63" s="58"/>
      <c r="N63" s="59"/>
      <c r="O63" s="50"/>
      <c r="P63" s="60"/>
      <c r="Q63" s="50"/>
      <c r="R63" s="60"/>
      <c r="S63" s="50"/>
      <c r="T63" s="60">
        <v>6</v>
      </c>
      <c r="U63" s="56">
        <f t="shared" si="14"/>
        <v>379.08</v>
      </c>
      <c r="V63" s="56"/>
      <c r="W63" s="56"/>
      <c r="X63" s="56"/>
      <c r="Y63" s="56"/>
      <c r="Z63" s="56"/>
      <c r="AA63" s="56"/>
      <c r="AB63" s="48"/>
      <c r="AC63" s="51">
        <f t="shared" si="6"/>
        <v>0</v>
      </c>
      <c r="AD63" s="60"/>
      <c r="AE63" s="56"/>
      <c r="AF63" s="64"/>
      <c r="AG63" s="56"/>
      <c r="AH63" s="54">
        <f t="shared" si="0"/>
        <v>6</v>
      </c>
      <c r="AI63" s="54">
        <f t="shared" si="0"/>
        <v>379.08</v>
      </c>
      <c r="AJ63" s="64"/>
    </row>
    <row r="64" spans="1:39" s="61" customFormat="1" ht="15.75" customHeight="1">
      <c r="A64" s="43" t="s">
        <v>143</v>
      </c>
      <c r="B64" s="44" t="s">
        <v>144</v>
      </c>
      <c r="C64" s="45" t="s">
        <v>89</v>
      </c>
      <c r="D64" s="46">
        <f t="shared" si="2"/>
        <v>0</v>
      </c>
      <c r="E64" s="46"/>
      <c r="F64" s="47"/>
      <c r="G64" s="64"/>
      <c r="H64" s="49">
        <v>79.87</v>
      </c>
      <c r="I64" s="50">
        <f t="shared" si="13"/>
        <v>0</v>
      </c>
      <c r="J64" s="50">
        <v>0</v>
      </c>
      <c r="K64" s="50"/>
      <c r="L64" s="57"/>
      <c r="M64" s="58"/>
      <c r="N64" s="59"/>
      <c r="O64" s="50"/>
      <c r="P64" s="60"/>
      <c r="Q64" s="50"/>
      <c r="R64" s="60"/>
      <c r="S64" s="50"/>
      <c r="T64" s="60"/>
      <c r="U64" s="56">
        <f t="shared" si="14"/>
        <v>0</v>
      </c>
      <c r="V64" s="56"/>
      <c r="W64" s="56"/>
      <c r="X64" s="56"/>
      <c r="Y64" s="56"/>
      <c r="Z64" s="56"/>
      <c r="AA64" s="56"/>
      <c r="AB64" s="48"/>
      <c r="AC64" s="51">
        <f t="shared" si="6"/>
        <v>0</v>
      </c>
      <c r="AD64" s="60"/>
      <c r="AE64" s="56"/>
      <c r="AF64" s="64"/>
      <c r="AG64" s="56"/>
      <c r="AH64" s="54">
        <f t="shared" si="0"/>
        <v>0</v>
      </c>
      <c r="AI64" s="54">
        <f t="shared" si="0"/>
        <v>0</v>
      </c>
      <c r="AJ64" s="64"/>
    </row>
    <row r="65" spans="1:36" s="61" customFormat="1" ht="15.75" customHeight="1">
      <c r="A65" s="43" t="s">
        <v>145</v>
      </c>
      <c r="B65" s="44" t="s">
        <v>146</v>
      </c>
      <c r="C65" s="45" t="s">
        <v>89</v>
      </c>
      <c r="D65" s="46">
        <f t="shared" si="2"/>
        <v>6</v>
      </c>
      <c r="E65" s="46"/>
      <c r="F65" s="47">
        <v>64</v>
      </c>
      <c r="G65" s="64">
        <v>8</v>
      </c>
      <c r="H65" s="49">
        <v>88.32</v>
      </c>
      <c r="I65" s="50">
        <f t="shared" si="13"/>
        <v>529.91999999999996</v>
      </c>
      <c r="J65" s="50">
        <v>0</v>
      </c>
      <c r="K65" s="50"/>
      <c r="L65" s="57"/>
      <c r="M65" s="58"/>
      <c r="N65" s="59"/>
      <c r="O65" s="50"/>
      <c r="P65" s="60"/>
      <c r="Q65" s="50"/>
      <c r="R65" s="60"/>
      <c r="S65" s="50"/>
      <c r="T65" s="60">
        <v>6</v>
      </c>
      <c r="U65" s="56">
        <f t="shared" si="14"/>
        <v>529.91999999999996</v>
      </c>
      <c r="V65" s="56"/>
      <c r="W65" s="56"/>
      <c r="X65" s="56"/>
      <c r="Y65" s="56"/>
      <c r="Z65" s="56"/>
      <c r="AA65" s="56"/>
      <c r="AB65" s="48"/>
      <c r="AC65" s="51">
        <f t="shared" si="6"/>
        <v>0</v>
      </c>
      <c r="AD65" s="60"/>
      <c r="AE65" s="56"/>
      <c r="AF65" s="64"/>
      <c r="AG65" s="56"/>
      <c r="AH65" s="54">
        <f t="shared" si="0"/>
        <v>6</v>
      </c>
      <c r="AI65" s="54">
        <f t="shared" si="0"/>
        <v>529.91999999999996</v>
      </c>
      <c r="AJ65" s="64"/>
    </row>
    <row r="66" spans="1:36" s="61" customFormat="1" ht="15.75" customHeight="1">
      <c r="A66" s="43" t="s">
        <v>147</v>
      </c>
      <c r="B66" s="44" t="s">
        <v>148</v>
      </c>
      <c r="C66" s="45" t="s">
        <v>89</v>
      </c>
      <c r="D66" s="46">
        <f t="shared" si="2"/>
        <v>0</v>
      </c>
      <c r="E66" s="46"/>
      <c r="F66" s="47"/>
      <c r="G66" s="64"/>
      <c r="H66" s="49">
        <v>63.69</v>
      </c>
      <c r="I66" s="50">
        <f t="shared" si="13"/>
        <v>0</v>
      </c>
      <c r="J66" s="50">
        <v>0</v>
      </c>
      <c r="K66" s="50"/>
      <c r="L66" s="57"/>
      <c r="M66" s="58"/>
      <c r="N66" s="59"/>
      <c r="O66" s="50"/>
      <c r="P66" s="60"/>
      <c r="Q66" s="50"/>
      <c r="R66" s="60"/>
      <c r="S66" s="50"/>
      <c r="T66" s="60"/>
      <c r="U66" s="56">
        <f t="shared" si="14"/>
        <v>0</v>
      </c>
      <c r="V66" s="56"/>
      <c r="W66" s="56"/>
      <c r="X66" s="56"/>
      <c r="Y66" s="56"/>
      <c r="Z66" s="56"/>
      <c r="AA66" s="56"/>
      <c r="AB66" s="48"/>
      <c r="AC66" s="51">
        <f t="shared" si="6"/>
        <v>0</v>
      </c>
      <c r="AD66" s="60"/>
      <c r="AE66" s="56"/>
      <c r="AF66" s="64"/>
      <c r="AG66" s="56"/>
      <c r="AH66" s="54">
        <f t="shared" si="0"/>
        <v>0</v>
      </c>
      <c r="AI66" s="54">
        <f t="shared" si="0"/>
        <v>0</v>
      </c>
      <c r="AJ66" s="64"/>
    </row>
    <row r="67" spans="1:36" s="61" customFormat="1" ht="15.75" customHeight="1">
      <c r="A67" s="43" t="s">
        <v>149</v>
      </c>
      <c r="B67" s="44" t="s">
        <v>150</v>
      </c>
      <c r="C67" s="45" t="s">
        <v>89</v>
      </c>
      <c r="D67" s="46">
        <f t="shared" si="2"/>
        <v>0</v>
      </c>
      <c r="E67" s="46"/>
      <c r="F67" s="47"/>
      <c r="G67" s="64">
        <v>44</v>
      </c>
      <c r="H67" s="49">
        <v>147.94</v>
      </c>
      <c r="I67" s="50">
        <f t="shared" si="13"/>
        <v>0</v>
      </c>
      <c r="J67" s="50">
        <v>0</v>
      </c>
      <c r="K67" s="50"/>
      <c r="L67" s="57"/>
      <c r="M67" s="58"/>
      <c r="N67" s="59"/>
      <c r="O67" s="50"/>
      <c r="P67" s="60"/>
      <c r="Q67" s="50"/>
      <c r="R67" s="60"/>
      <c r="S67" s="50"/>
      <c r="T67" s="60"/>
      <c r="U67" s="56">
        <f t="shared" si="14"/>
        <v>0</v>
      </c>
      <c r="V67" s="56"/>
      <c r="W67" s="56"/>
      <c r="X67" s="56"/>
      <c r="Y67" s="56"/>
      <c r="Z67" s="56"/>
      <c r="AA67" s="56"/>
      <c r="AB67" s="48"/>
      <c r="AC67" s="51">
        <f t="shared" si="6"/>
        <v>0</v>
      </c>
      <c r="AD67" s="60"/>
      <c r="AE67" s="56"/>
      <c r="AF67" s="64"/>
      <c r="AG67" s="56"/>
      <c r="AH67" s="54">
        <f t="shared" si="0"/>
        <v>0</v>
      </c>
      <c r="AI67" s="54">
        <f t="shared" si="0"/>
        <v>0</v>
      </c>
      <c r="AJ67" s="64"/>
    </row>
    <row r="68" spans="1:36" s="61" customFormat="1" ht="15.75" customHeight="1">
      <c r="A68" s="43" t="s">
        <v>151</v>
      </c>
      <c r="B68" s="44" t="s">
        <v>152</v>
      </c>
      <c r="C68" s="45" t="s">
        <v>89</v>
      </c>
      <c r="D68" s="46">
        <f t="shared" si="2"/>
        <v>6</v>
      </c>
      <c r="E68" s="46"/>
      <c r="F68" s="47">
        <v>102</v>
      </c>
      <c r="G68" s="64">
        <v>15</v>
      </c>
      <c r="H68" s="49">
        <v>58.56</v>
      </c>
      <c r="I68" s="50">
        <f t="shared" si="13"/>
        <v>351.36</v>
      </c>
      <c r="J68" s="50">
        <v>0</v>
      </c>
      <c r="K68" s="50"/>
      <c r="L68" s="57"/>
      <c r="M68" s="58"/>
      <c r="N68" s="59"/>
      <c r="O68" s="50"/>
      <c r="P68" s="60"/>
      <c r="Q68" s="50"/>
      <c r="R68" s="60"/>
      <c r="S68" s="50"/>
      <c r="T68" s="60">
        <v>6</v>
      </c>
      <c r="U68" s="56">
        <f t="shared" si="14"/>
        <v>351.36</v>
      </c>
      <c r="V68" s="56"/>
      <c r="W68" s="56"/>
      <c r="X68" s="56"/>
      <c r="Y68" s="56"/>
      <c r="Z68" s="56"/>
      <c r="AA68" s="56"/>
      <c r="AB68" s="48"/>
      <c r="AC68" s="51">
        <f t="shared" si="6"/>
        <v>0</v>
      </c>
      <c r="AD68" s="60"/>
      <c r="AE68" s="56"/>
      <c r="AF68" s="64"/>
      <c r="AG68" s="56"/>
      <c r="AH68" s="54">
        <f t="shared" si="0"/>
        <v>6</v>
      </c>
      <c r="AI68" s="54">
        <f t="shared" si="0"/>
        <v>351.36</v>
      </c>
      <c r="AJ68" s="64"/>
    </row>
    <row r="69" spans="1:36" s="61" customFormat="1" ht="15.75" customHeight="1">
      <c r="A69" s="43" t="s">
        <v>153</v>
      </c>
      <c r="B69" s="44" t="s">
        <v>154</v>
      </c>
      <c r="C69" s="45" t="s">
        <v>89</v>
      </c>
      <c r="D69" s="46">
        <f t="shared" si="2"/>
        <v>0</v>
      </c>
      <c r="E69" s="46"/>
      <c r="F69" s="47"/>
      <c r="G69" s="64"/>
      <c r="H69" s="49">
        <v>34.520000000000003</v>
      </c>
      <c r="I69" s="50">
        <f t="shared" si="13"/>
        <v>0</v>
      </c>
      <c r="J69" s="50">
        <v>0</v>
      </c>
      <c r="K69" s="50"/>
      <c r="L69" s="57"/>
      <c r="M69" s="58"/>
      <c r="N69" s="59"/>
      <c r="O69" s="50"/>
      <c r="P69" s="60"/>
      <c r="Q69" s="50"/>
      <c r="R69" s="60"/>
      <c r="S69" s="50"/>
      <c r="T69" s="60"/>
      <c r="U69" s="56">
        <f t="shared" si="14"/>
        <v>0</v>
      </c>
      <c r="V69" s="56"/>
      <c r="W69" s="56"/>
      <c r="X69" s="56"/>
      <c r="Y69" s="56"/>
      <c r="Z69" s="56"/>
      <c r="AA69" s="56"/>
      <c r="AB69" s="48"/>
      <c r="AC69" s="51">
        <f t="shared" si="6"/>
        <v>0</v>
      </c>
      <c r="AD69" s="60"/>
      <c r="AE69" s="56"/>
      <c r="AF69" s="64"/>
      <c r="AG69" s="56"/>
      <c r="AH69" s="54">
        <f t="shared" si="0"/>
        <v>0</v>
      </c>
      <c r="AI69" s="54">
        <f t="shared" si="0"/>
        <v>0</v>
      </c>
      <c r="AJ69" s="64"/>
    </row>
    <row r="70" spans="1:36" s="61" customFormat="1" ht="15.75" customHeight="1">
      <c r="A70" s="43" t="s">
        <v>155</v>
      </c>
      <c r="B70" s="44" t="s">
        <v>156</v>
      </c>
      <c r="C70" s="45" t="s">
        <v>89</v>
      </c>
      <c r="D70" s="46">
        <f t="shared" si="2"/>
        <v>0</v>
      </c>
      <c r="E70" s="46"/>
      <c r="F70" s="47"/>
      <c r="G70" s="64"/>
      <c r="H70" s="49">
        <v>48.06</v>
      </c>
      <c r="I70" s="50">
        <f t="shared" si="13"/>
        <v>0</v>
      </c>
      <c r="J70" s="50">
        <v>0</v>
      </c>
      <c r="K70" s="50"/>
      <c r="L70" s="57"/>
      <c r="M70" s="58"/>
      <c r="N70" s="59"/>
      <c r="O70" s="50"/>
      <c r="P70" s="60"/>
      <c r="Q70" s="50"/>
      <c r="R70" s="60"/>
      <c r="S70" s="50"/>
      <c r="T70" s="60"/>
      <c r="U70" s="56">
        <f t="shared" si="14"/>
        <v>0</v>
      </c>
      <c r="V70" s="56"/>
      <c r="W70" s="56"/>
      <c r="X70" s="56"/>
      <c r="Y70" s="56"/>
      <c r="Z70" s="56"/>
      <c r="AA70" s="56"/>
      <c r="AB70" s="48"/>
      <c r="AC70" s="51">
        <f t="shared" si="6"/>
        <v>0</v>
      </c>
      <c r="AD70" s="60"/>
      <c r="AE70" s="56"/>
      <c r="AF70" s="64"/>
      <c r="AG70" s="56"/>
      <c r="AH70" s="54">
        <f t="shared" si="0"/>
        <v>0</v>
      </c>
      <c r="AI70" s="54">
        <f t="shared" si="0"/>
        <v>0</v>
      </c>
      <c r="AJ70" s="64"/>
    </row>
    <row r="71" spans="1:36" s="61" customFormat="1" ht="15.75" customHeight="1">
      <c r="A71" s="43" t="s">
        <v>157</v>
      </c>
      <c r="B71" s="44" t="s">
        <v>158</v>
      </c>
      <c r="C71" s="45" t="s">
        <v>114</v>
      </c>
      <c r="D71" s="46">
        <f t="shared" si="2"/>
        <v>11</v>
      </c>
      <c r="E71" s="46"/>
      <c r="F71" s="47">
        <v>117</v>
      </c>
      <c r="G71" s="64">
        <v>24</v>
      </c>
      <c r="H71" s="49">
        <v>177.98</v>
      </c>
      <c r="I71" s="50">
        <f t="shared" si="13"/>
        <v>1957.78</v>
      </c>
      <c r="J71" s="50">
        <v>0</v>
      </c>
      <c r="K71" s="50"/>
      <c r="L71" s="57"/>
      <c r="M71" s="58"/>
      <c r="N71" s="59"/>
      <c r="O71" s="50"/>
      <c r="P71" s="60"/>
      <c r="Q71" s="50"/>
      <c r="R71" s="60"/>
      <c r="S71" s="50"/>
      <c r="T71" s="60">
        <v>11</v>
      </c>
      <c r="U71" s="56">
        <f t="shared" si="14"/>
        <v>1957.78</v>
      </c>
      <c r="V71" s="56"/>
      <c r="W71" s="56"/>
      <c r="X71" s="56"/>
      <c r="Y71" s="56"/>
      <c r="Z71" s="56"/>
      <c r="AA71" s="56"/>
      <c r="AB71" s="48"/>
      <c r="AC71" s="51">
        <f t="shared" si="6"/>
        <v>0</v>
      </c>
      <c r="AD71" s="60"/>
      <c r="AE71" s="56"/>
      <c r="AF71" s="64"/>
      <c r="AG71" s="56"/>
      <c r="AH71" s="54">
        <f t="shared" si="0"/>
        <v>11</v>
      </c>
      <c r="AI71" s="54">
        <f t="shared" si="0"/>
        <v>1957.78</v>
      </c>
      <c r="AJ71" s="64"/>
    </row>
    <row r="72" spans="1:36" s="61" customFormat="1" ht="15.75" customHeight="1">
      <c r="A72" s="43" t="s">
        <v>159</v>
      </c>
      <c r="B72" s="44" t="s">
        <v>160</v>
      </c>
      <c r="C72" s="45" t="s">
        <v>114</v>
      </c>
      <c r="D72" s="46">
        <f t="shared" si="2"/>
        <v>0</v>
      </c>
      <c r="E72" s="46"/>
      <c r="F72" s="47"/>
      <c r="G72" s="64"/>
      <c r="H72" s="49">
        <v>181.18</v>
      </c>
      <c r="I72" s="50">
        <f t="shared" si="13"/>
        <v>0</v>
      </c>
      <c r="J72" s="50">
        <v>0</v>
      </c>
      <c r="K72" s="50"/>
      <c r="L72" s="57"/>
      <c r="M72" s="58"/>
      <c r="N72" s="59"/>
      <c r="O72" s="50"/>
      <c r="P72" s="60"/>
      <c r="Q72" s="50"/>
      <c r="R72" s="60"/>
      <c r="S72" s="50"/>
      <c r="T72" s="60"/>
      <c r="U72" s="56">
        <f t="shared" si="14"/>
        <v>0</v>
      </c>
      <c r="V72" s="56"/>
      <c r="W72" s="56"/>
      <c r="X72" s="56"/>
      <c r="Y72" s="56"/>
      <c r="Z72" s="56"/>
      <c r="AA72" s="56"/>
      <c r="AB72" s="48"/>
      <c r="AC72" s="51">
        <f t="shared" si="6"/>
        <v>0</v>
      </c>
      <c r="AD72" s="60"/>
      <c r="AE72" s="56"/>
      <c r="AF72" s="64"/>
      <c r="AG72" s="56"/>
      <c r="AH72" s="54">
        <f t="shared" si="0"/>
        <v>0</v>
      </c>
      <c r="AI72" s="54">
        <f t="shared" si="0"/>
        <v>0</v>
      </c>
      <c r="AJ72" s="64"/>
    </row>
    <row r="73" spans="1:36" s="61" customFormat="1" ht="15.75" customHeight="1">
      <c r="A73" s="43" t="s">
        <v>161</v>
      </c>
      <c r="B73" s="44" t="s">
        <v>162</v>
      </c>
      <c r="C73" s="45" t="s">
        <v>38</v>
      </c>
      <c r="D73" s="46">
        <f t="shared" si="2"/>
        <v>1</v>
      </c>
      <c r="E73" s="46"/>
      <c r="F73" s="47">
        <v>9</v>
      </c>
      <c r="G73" s="64">
        <v>1</v>
      </c>
      <c r="H73" s="49">
        <v>470.65</v>
      </c>
      <c r="I73" s="50">
        <f t="shared" si="13"/>
        <v>470.65</v>
      </c>
      <c r="J73" s="50">
        <v>0</v>
      </c>
      <c r="K73" s="50"/>
      <c r="L73" s="57"/>
      <c r="M73" s="58"/>
      <c r="N73" s="59"/>
      <c r="O73" s="50"/>
      <c r="P73" s="60"/>
      <c r="Q73" s="50"/>
      <c r="R73" s="60"/>
      <c r="S73" s="50"/>
      <c r="T73" s="60">
        <v>1</v>
      </c>
      <c r="U73" s="56">
        <f t="shared" si="14"/>
        <v>470.65</v>
      </c>
      <c r="V73" s="56"/>
      <c r="W73" s="56"/>
      <c r="X73" s="56"/>
      <c r="Y73" s="56"/>
      <c r="Z73" s="56"/>
      <c r="AA73" s="56"/>
      <c r="AB73" s="48"/>
      <c r="AC73" s="51">
        <f t="shared" si="6"/>
        <v>0</v>
      </c>
      <c r="AD73" s="60"/>
      <c r="AE73" s="56"/>
      <c r="AF73" s="64"/>
      <c r="AG73" s="56"/>
      <c r="AH73" s="54">
        <f t="shared" si="0"/>
        <v>1</v>
      </c>
      <c r="AI73" s="54">
        <f t="shared" si="0"/>
        <v>470.65</v>
      </c>
      <c r="AJ73" s="64"/>
    </row>
    <row r="74" spans="1:36" s="61" customFormat="1" ht="28.5">
      <c r="A74" s="43" t="s">
        <v>163</v>
      </c>
      <c r="B74" s="44" t="s">
        <v>164</v>
      </c>
      <c r="C74" s="45" t="s">
        <v>38</v>
      </c>
      <c r="D74" s="46">
        <f t="shared" si="2"/>
        <v>0</v>
      </c>
      <c r="E74" s="46"/>
      <c r="F74" s="47"/>
      <c r="G74" s="64">
        <v>0</v>
      </c>
      <c r="H74" s="49">
        <v>511.28</v>
      </c>
      <c r="I74" s="50">
        <f t="shared" si="13"/>
        <v>0</v>
      </c>
      <c r="J74" s="50">
        <v>0</v>
      </c>
      <c r="K74" s="50"/>
      <c r="L74" s="57"/>
      <c r="M74" s="58"/>
      <c r="N74" s="59"/>
      <c r="O74" s="50"/>
      <c r="P74" s="60"/>
      <c r="Q74" s="50"/>
      <c r="R74" s="60"/>
      <c r="S74" s="50"/>
      <c r="T74" s="60">
        <v>0</v>
      </c>
      <c r="U74" s="56">
        <f t="shared" si="14"/>
        <v>0</v>
      </c>
      <c r="V74" s="56"/>
      <c r="W74" s="56"/>
      <c r="X74" s="56"/>
      <c r="Y74" s="56"/>
      <c r="Z74" s="56"/>
      <c r="AA74" s="56"/>
      <c r="AB74" s="48"/>
      <c r="AC74" s="51">
        <f t="shared" si="6"/>
        <v>0</v>
      </c>
      <c r="AD74" s="60"/>
      <c r="AE74" s="56"/>
      <c r="AF74" s="64"/>
      <c r="AG74" s="56"/>
      <c r="AH74" s="54">
        <f t="shared" si="0"/>
        <v>0</v>
      </c>
      <c r="AI74" s="54">
        <f t="shared" si="0"/>
        <v>0</v>
      </c>
      <c r="AJ74" s="64"/>
    </row>
    <row r="75" spans="1:36" s="61" customFormat="1" ht="15.75" customHeight="1">
      <c r="A75" s="43" t="s">
        <v>165</v>
      </c>
      <c r="B75" s="44" t="s">
        <v>166</v>
      </c>
      <c r="C75" s="45" t="s">
        <v>38</v>
      </c>
      <c r="D75" s="46">
        <f t="shared" si="2"/>
        <v>15</v>
      </c>
      <c r="E75" s="46"/>
      <c r="F75" s="47">
        <v>36</v>
      </c>
      <c r="G75" s="79">
        <v>4</v>
      </c>
      <c r="H75" s="49">
        <v>4000</v>
      </c>
      <c r="I75" s="50">
        <f t="shared" si="13"/>
        <v>60000</v>
      </c>
      <c r="J75" s="50">
        <v>0</v>
      </c>
      <c r="K75" s="50"/>
      <c r="L75" s="57"/>
      <c r="M75" s="58"/>
      <c r="N75" s="59"/>
      <c r="O75" s="50"/>
      <c r="P75" s="60"/>
      <c r="Q75" s="50"/>
      <c r="R75" s="86">
        <v>13</v>
      </c>
      <c r="S75" s="50">
        <f>R75*H75</f>
        <v>52000</v>
      </c>
      <c r="T75" s="60">
        <v>2</v>
      </c>
      <c r="U75" s="56">
        <f t="shared" si="14"/>
        <v>8000</v>
      </c>
      <c r="V75" s="50"/>
      <c r="W75" s="50"/>
      <c r="X75" s="50"/>
      <c r="Y75" s="50"/>
      <c r="Z75" s="50"/>
      <c r="AA75" s="50"/>
      <c r="AB75" s="55"/>
      <c r="AC75" s="51">
        <f t="shared" si="6"/>
        <v>0</v>
      </c>
      <c r="AD75" s="60"/>
      <c r="AE75" s="56"/>
      <c r="AF75" s="64"/>
      <c r="AG75" s="56"/>
      <c r="AH75" s="54">
        <f t="shared" si="0"/>
        <v>15</v>
      </c>
      <c r="AI75" s="54">
        <f t="shared" si="0"/>
        <v>60000</v>
      </c>
      <c r="AJ75" s="79"/>
    </row>
    <row r="76" spans="1:36" s="61" customFormat="1" ht="15.75" customHeight="1">
      <c r="A76" s="43" t="s">
        <v>167</v>
      </c>
      <c r="B76" s="44" t="s">
        <v>168</v>
      </c>
      <c r="C76" s="45" t="s">
        <v>38</v>
      </c>
      <c r="D76" s="46">
        <f t="shared" si="2"/>
        <v>4</v>
      </c>
      <c r="E76" s="46"/>
      <c r="F76" s="87">
        <v>38</v>
      </c>
      <c r="G76" s="79">
        <v>6</v>
      </c>
      <c r="H76" s="49">
        <v>103.5</v>
      </c>
      <c r="I76" s="50">
        <f t="shared" si="13"/>
        <v>414</v>
      </c>
      <c r="J76" s="50">
        <v>0</v>
      </c>
      <c r="K76" s="50"/>
      <c r="L76" s="57"/>
      <c r="M76" s="58"/>
      <c r="N76" s="59"/>
      <c r="O76" s="50"/>
      <c r="P76" s="60"/>
      <c r="Q76" s="50"/>
      <c r="R76" s="86">
        <v>0</v>
      </c>
      <c r="S76" s="50">
        <f t="shared" ref="S76:S80" si="15">R76*H76</f>
        <v>0</v>
      </c>
      <c r="T76" s="60">
        <v>4</v>
      </c>
      <c r="U76" s="56">
        <f t="shared" si="14"/>
        <v>414</v>
      </c>
      <c r="V76" s="50"/>
      <c r="W76" s="50"/>
      <c r="X76" s="50"/>
      <c r="Y76" s="50"/>
      <c r="Z76" s="50"/>
      <c r="AA76" s="50"/>
      <c r="AB76" s="55"/>
      <c r="AC76" s="51">
        <f t="shared" si="6"/>
        <v>0</v>
      </c>
      <c r="AD76" s="60"/>
      <c r="AE76" s="56"/>
      <c r="AF76" s="64"/>
      <c r="AG76" s="56"/>
      <c r="AH76" s="54">
        <f t="shared" si="0"/>
        <v>4</v>
      </c>
      <c r="AI76" s="54">
        <f t="shared" si="0"/>
        <v>414</v>
      </c>
      <c r="AJ76" s="79"/>
    </row>
    <row r="77" spans="1:36" s="61" customFormat="1" ht="15.75" customHeight="1">
      <c r="A77" s="43" t="s">
        <v>169</v>
      </c>
      <c r="B77" s="44" t="s">
        <v>170</v>
      </c>
      <c r="C77" s="45" t="s">
        <v>38</v>
      </c>
      <c r="D77" s="46">
        <f t="shared" si="2"/>
        <v>4</v>
      </c>
      <c r="E77" s="46"/>
      <c r="F77" s="87">
        <v>8</v>
      </c>
      <c r="G77" s="79">
        <v>6</v>
      </c>
      <c r="H77" s="49">
        <v>867.78</v>
      </c>
      <c r="I77" s="50">
        <f t="shared" si="13"/>
        <v>3471.12</v>
      </c>
      <c r="J77" s="50">
        <v>0</v>
      </c>
      <c r="K77" s="50"/>
      <c r="L77" s="57"/>
      <c r="M77" s="58"/>
      <c r="N77" s="59"/>
      <c r="O77" s="50"/>
      <c r="P77" s="60"/>
      <c r="Q77" s="50"/>
      <c r="R77" s="86">
        <v>0</v>
      </c>
      <c r="S77" s="50">
        <f t="shared" si="15"/>
        <v>0</v>
      </c>
      <c r="T77" s="60">
        <v>4</v>
      </c>
      <c r="U77" s="56">
        <f t="shared" si="14"/>
        <v>3471.12</v>
      </c>
      <c r="V77" s="56"/>
      <c r="W77" s="56"/>
      <c r="X77" s="56"/>
      <c r="Y77" s="56"/>
      <c r="Z77" s="56"/>
      <c r="AA77" s="56"/>
      <c r="AB77" s="55"/>
      <c r="AC77" s="51">
        <f t="shared" si="6"/>
        <v>0</v>
      </c>
      <c r="AD77" s="60"/>
      <c r="AE77" s="56"/>
      <c r="AF77" s="64"/>
      <c r="AG77" s="56"/>
      <c r="AH77" s="54">
        <f t="shared" ref="AH77:AI111" si="16">SUM(R77,T77)</f>
        <v>4</v>
      </c>
      <c r="AI77" s="54">
        <f t="shared" si="16"/>
        <v>3471.12</v>
      </c>
      <c r="AJ77" s="79"/>
    </row>
    <row r="78" spans="1:36" s="61" customFormat="1" ht="15.75" customHeight="1">
      <c r="A78" s="43" t="s">
        <v>171</v>
      </c>
      <c r="B78" s="44" t="s">
        <v>172</v>
      </c>
      <c r="C78" s="45" t="s">
        <v>38</v>
      </c>
      <c r="D78" s="46">
        <f t="shared" si="2"/>
        <v>2</v>
      </c>
      <c r="E78" s="46"/>
      <c r="F78" s="47"/>
      <c r="G78" s="64">
        <v>1</v>
      </c>
      <c r="H78" s="49">
        <v>170</v>
      </c>
      <c r="I78" s="50">
        <f t="shared" si="13"/>
        <v>340</v>
      </c>
      <c r="J78" s="50">
        <v>0</v>
      </c>
      <c r="K78" s="50"/>
      <c r="L78" s="57"/>
      <c r="M78" s="58"/>
      <c r="N78" s="59"/>
      <c r="O78" s="50"/>
      <c r="P78" s="60"/>
      <c r="Q78" s="50"/>
      <c r="R78" s="86">
        <v>1</v>
      </c>
      <c r="S78" s="50">
        <f t="shared" si="15"/>
        <v>170</v>
      </c>
      <c r="T78" s="60">
        <v>1</v>
      </c>
      <c r="U78" s="56">
        <f t="shared" si="14"/>
        <v>170</v>
      </c>
      <c r="V78" s="50"/>
      <c r="W78" s="50"/>
      <c r="X78" s="50"/>
      <c r="Y78" s="50"/>
      <c r="Z78" s="50"/>
      <c r="AA78" s="50"/>
      <c r="AB78" s="48"/>
      <c r="AC78" s="51">
        <f t="shared" si="6"/>
        <v>0</v>
      </c>
      <c r="AD78" s="60"/>
      <c r="AE78" s="56"/>
      <c r="AF78" s="64"/>
      <c r="AG78" s="56"/>
      <c r="AH78" s="54">
        <f t="shared" si="16"/>
        <v>2</v>
      </c>
      <c r="AI78" s="54">
        <f t="shared" si="16"/>
        <v>340</v>
      </c>
      <c r="AJ78" s="64"/>
    </row>
    <row r="79" spans="1:36" s="61" customFormat="1" ht="15.75" customHeight="1">
      <c r="A79" s="43" t="s">
        <v>173</v>
      </c>
      <c r="B79" s="44" t="s">
        <v>174</v>
      </c>
      <c r="C79" s="45" t="s">
        <v>38</v>
      </c>
      <c r="D79" s="46">
        <f t="shared" si="2"/>
        <v>1</v>
      </c>
      <c r="E79" s="46"/>
      <c r="F79" s="47">
        <v>9</v>
      </c>
      <c r="G79" s="64">
        <v>1</v>
      </c>
      <c r="H79" s="49">
        <v>700</v>
      </c>
      <c r="I79" s="50">
        <f t="shared" si="13"/>
        <v>700</v>
      </c>
      <c r="J79" s="50">
        <v>0</v>
      </c>
      <c r="K79" s="50"/>
      <c r="L79" s="57"/>
      <c r="M79" s="58"/>
      <c r="N79" s="59"/>
      <c r="O79" s="50"/>
      <c r="P79" s="60"/>
      <c r="Q79" s="50"/>
      <c r="R79" s="86">
        <v>0</v>
      </c>
      <c r="S79" s="50">
        <f t="shared" si="15"/>
        <v>0</v>
      </c>
      <c r="T79" s="60">
        <v>1</v>
      </c>
      <c r="U79" s="56">
        <f t="shared" si="14"/>
        <v>700</v>
      </c>
      <c r="V79" s="50"/>
      <c r="W79" s="50"/>
      <c r="X79" s="50"/>
      <c r="Y79" s="50"/>
      <c r="Z79" s="50"/>
      <c r="AA79" s="50"/>
      <c r="AB79" s="48"/>
      <c r="AC79" s="51">
        <f t="shared" si="6"/>
        <v>0</v>
      </c>
      <c r="AD79" s="60"/>
      <c r="AE79" s="56"/>
      <c r="AF79" s="64"/>
      <c r="AG79" s="56"/>
      <c r="AH79" s="54">
        <f t="shared" si="16"/>
        <v>1</v>
      </c>
      <c r="AI79" s="54">
        <f t="shared" si="16"/>
        <v>700</v>
      </c>
      <c r="AJ79" s="64"/>
    </row>
    <row r="80" spans="1:36" s="61" customFormat="1" ht="15.75" customHeight="1">
      <c r="A80" s="43" t="s">
        <v>175</v>
      </c>
      <c r="B80" s="44" t="s">
        <v>176</v>
      </c>
      <c r="C80" s="45" t="s">
        <v>38</v>
      </c>
      <c r="D80" s="46">
        <f t="shared" ref="D80:D111" si="17">SUM(R80,T80,V80,X80,Z80,AB80,AD80,AF80)</f>
        <v>2</v>
      </c>
      <c r="E80" s="46"/>
      <c r="F80" s="47">
        <v>9</v>
      </c>
      <c r="G80" s="64">
        <v>1</v>
      </c>
      <c r="H80" s="49">
        <v>528.86</v>
      </c>
      <c r="I80" s="50">
        <f>H80*D80</f>
        <v>1057.72</v>
      </c>
      <c r="J80" s="50">
        <v>0</v>
      </c>
      <c r="K80" s="50"/>
      <c r="L80" s="57"/>
      <c r="M80" s="58"/>
      <c r="N80" s="59"/>
      <c r="O80" s="50"/>
      <c r="P80" s="60"/>
      <c r="Q80" s="50"/>
      <c r="R80" s="86">
        <v>1</v>
      </c>
      <c r="S80" s="50">
        <f t="shared" si="15"/>
        <v>528.86</v>
      </c>
      <c r="T80" s="60">
        <v>1</v>
      </c>
      <c r="U80" s="56">
        <f t="shared" si="14"/>
        <v>528.86</v>
      </c>
      <c r="V80" s="50"/>
      <c r="W80" s="50"/>
      <c r="X80" s="50"/>
      <c r="Y80" s="50"/>
      <c r="Z80" s="50"/>
      <c r="AA80" s="50"/>
      <c r="AB80" s="48"/>
      <c r="AC80" s="51">
        <f t="shared" si="6"/>
        <v>0</v>
      </c>
      <c r="AD80" s="60"/>
      <c r="AE80" s="56"/>
      <c r="AF80" s="64"/>
      <c r="AG80" s="56"/>
      <c r="AH80" s="54">
        <f t="shared" si="16"/>
        <v>2</v>
      </c>
      <c r="AI80" s="54">
        <f t="shared" si="16"/>
        <v>1057.72</v>
      </c>
      <c r="AJ80" s="64"/>
    </row>
    <row r="81" spans="1:37" ht="30" customHeight="1">
      <c r="A81" s="25" t="s">
        <v>177</v>
      </c>
      <c r="B81" s="25" t="s">
        <v>178</v>
      </c>
      <c r="C81" s="27"/>
      <c r="D81" s="29"/>
      <c r="E81" s="78"/>
      <c r="F81" s="28"/>
      <c r="G81" s="88"/>
      <c r="H81" s="29"/>
      <c r="I81" s="29"/>
      <c r="J81" s="32"/>
      <c r="K81" s="32"/>
      <c r="L81" s="31"/>
      <c r="M81" s="32"/>
      <c r="N81" s="31"/>
      <c r="O81" s="32"/>
      <c r="P81" s="31"/>
      <c r="Q81" s="32"/>
      <c r="R81" s="31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89"/>
      <c r="AE81" s="32"/>
      <c r="AF81" s="32"/>
      <c r="AG81" s="89"/>
      <c r="AH81" s="32"/>
      <c r="AI81" s="32"/>
      <c r="AJ81" s="88"/>
    </row>
    <row r="82" spans="1:37" ht="15.75" customHeight="1">
      <c r="A82" s="34" t="s">
        <v>179</v>
      </c>
      <c r="B82" s="35" t="s">
        <v>180</v>
      </c>
      <c r="C82" s="36"/>
      <c r="D82" s="46">
        <f t="shared" si="17"/>
        <v>0</v>
      </c>
      <c r="E82" s="78"/>
      <c r="F82" s="37"/>
      <c r="G82" s="90"/>
      <c r="H82" s="38"/>
      <c r="I82" s="50">
        <f>H82*D82</f>
        <v>0</v>
      </c>
      <c r="J82" s="50">
        <v>0</v>
      </c>
      <c r="K82" s="41"/>
      <c r="L82" s="40"/>
      <c r="M82" s="41"/>
      <c r="N82" s="40"/>
      <c r="O82" s="41"/>
      <c r="P82" s="40"/>
      <c r="Q82" s="41"/>
      <c r="R82" s="40"/>
      <c r="S82" s="41"/>
      <c r="T82" s="60"/>
      <c r="U82" s="41"/>
      <c r="V82" s="41"/>
      <c r="W82" s="41"/>
      <c r="X82" s="41"/>
      <c r="Y82" s="41"/>
      <c r="Z82" s="41"/>
      <c r="AA82" s="41"/>
      <c r="AB82" s="90"/>
      <c r="AC82" s="51">
        <f t="shared" ref="AC82:AC111" si="18">AB82*H82</f>
        <v>0</v>
      </c>
      <c r="AD82" s="60"/>
      <c r="AE82" s="41"/>
      <c r="AF82" s="90"/>
      <c r="AG82" s="41"/>
      <c r="AH82" s="54">
        <f t="shared" si="16"/>
        <v>0</v>
      </c>
      <c r="AI82" s="54">
        <f t="shared" si="16"/>
        <v>0</v>
      </c>
      <c r="AJ82" s="90"/>
    </row>
    <row r="83" spans="1:37" ht="15.75" customHeight="1">
      <c r="A83" s="43" t="s">
        <v>181</v>
      </c>
      <c r="B83" s="44" t="s">
        <v>182</v>
      </c>
      <c r="C83" s="45" t="s">
        <v>44</v>
      </c>
      <c r="D83" s="46">
        <f t="shared" si="17"/>
        <v>0</v>
      </c>
      <c r="E83" s="46"/>
      <c r="F83" s="47">
        <v>9</v>
      </c>
      <c r="G83" s="48">
        <v>1</v>
      </c>
      <c r="H83" s="49">
        <v>725.69</v>
      </c>
      <c r="I83" s="50">
        <f>H83*D83</f>
        <v>0</v>
      </c>
      <c r="J83" s="50">
        <v>0</v>
      </c>
      <c r="K83" s="53"/>
      <c r="L83" s="52"/>
      <c r="M83" s="53"/>
      <c r="N83" s="52"/>
      <c r="O83" s="53"/>
      <c r="P83" s="52"/>
      <c r="Q83" s="53"/>
      <c r="R83" s="52"/>
      <c r="S83" s="53">
        <f>R83*H83</f>
        <v>0</v>
      </c>
      <c r="T83" s="60"/>
      <c r="U83" s="51"/>
      <c r="V83" s="51"/>
      <c r="W83" s="51"/>
      <c r="X83" s="51"/>
      <c r="Y83" s="51"/>
      <c r="Z83" s="51"/>
      <c r="AA83" s="51"/>
      <c r="AB83" s="48"/>
      <c r="AC83" s="51">
        <f t="shared" si="18"/>
        <v>0</v>
      </c>
      <c r="AD83" s="60"/>
      <c r="AE83" s="51"/>
      <c r="AF83" s="48"/>
      <c r="AG83" s="51"/>
      <c r="AH83" s="54">
        <f t="shared" si="16"/>
        <v>0</v>
      </c>
      <c r="AI83" s="54">
        <f t="shared" si="16"/>
        <v>0</v>
      </c>
      <c r="AJ83" s="48"/>
      <c r="AK83" s="4">
        <f>O83/4</f>
        <v>0</v>
      </c>
    </row>
    <row r="84" spans="1:37" ht="15.75" customHeight="1">
      <c r="A84" s="34" t="s">
        <v>183</v>
      </c>
      <c r="B84" s="35" t="s">
        <v>184</v>
      </c>
      <c r="C84" s="36"/>
      <c r="D84" s="46">
        <f t="shared" si="17"/>
        <v>0</v>
      </c>
      <c r="E84" s="78"/>
      <c r="F84" s="37"/>
      <c r="G84" s="48"/>
      <c r="H84" s="38"/>
      <c r="I84" s="50">
        <f>H84*D84</f>
        <v>0</v>
      </c>
      <c r="J84" s="50">
        <v>0</v>
      </c>
      <c r="K84" s="41"/>
      <c r="L84" s="40"/>
      <c r="M84" s="41"/>
      <c r="N84" s="40"/>
      <c r="O84" s="41"/>
      <c r="P84" s="40"/>
      <c r="Q84" s="41"/>
      <c r="R84" s="40"/>
      <c r="S84" s="53"/>
      <c r="T84" s="60"/>
      <c r="U84" s="41"/>
      <c r="V84" s="41"/>
      <c r="W84" s="41"/>
      <c r="X84" s="41"/>
      <c r="Y84" s="41"/>
      <c r="Z84" s="41"/>
      <c r="AA84" s="41"/>
      <c r="AB84" s="48"/>
      <c r="AC84" s="51">
        <f t="shared" si="18"/>
        <v>0</v>
      </c>
      <c r="AD84" s="60"/>
      <c r="AE84" s="41"/>
      <c r="AF84" s="48"/>
      <c r="AG84" s="41"/>
      <c r="AH84" s="54">
        <f t="shared" si="16"/>
        <v>0</v>
      </c>
      <c r="AI84" s="54">
        <f t="shared" si="16"/>
        <v>0</v>
      </c>
      <c r="AJ84" s="48"/>
    </row>
    <row r="85" spans="1:37" ht="15.75" customHeight="1">
      <c r="A85" s="43" t="s">
        <v>185</v>
      </c>
      <c r="B85" s="44" t="s">
        <v>186</v>
      </c>
      <c r="C85" s="45" t="s">
        <v>44</v>
      </c>
      <c r="D85" s="46">
        <f t="shared" si="17"/>
        <v>0</v>
      </c>
      <c r="E85" s="46"/>
      <c r="F85" s="47"/>
      <c r="G85" s="48">
        <v>1</v>
      </c>
      <c r="H85" s="49">
        <v>96.56</v>
      </c>
      <c r="I85" s="50">
        <f>H85*D85</f>
        <v>0</v>
      </c>
      <c r="J85" s="50">
        <v>0</v>
      </c>
      <c r="K85" s="53"/>
      <c r="L85" s="52"/>
      <c r="M85" s="53"/>
      <c r="N85" s="52"/>
      <c r="O85" s="53"/>
      <c r="P85" s="52"/>
      <c r="Q85" s="53"/>
      <c r="R85" s="52"/>
      <c r="S85" s="53">
        <f t="shared" ref="S85:S86" si="19">R85*H85</f>
        <v>0</v>
      </c>
      <c r="T85" s="60"/>
      <c r="U85" s="53"/>
      <c r="V85" s="53"/>
      <c r="W85" s="53"/>
      <c r="X85" s="53"/>
      <c r="Y85" s="53"/>
      <c r="Z85" s="53"/>
      <c r="AA85" s="53"/>
      <c r="AB85" s="48"/>
      <c r="AC85" s="51">
        <f t="shared" si="18"/>
        <v>0</v>
      </c>
      <c r="AD85" s="60"/>
      <c r="AE85" s="53"/>
      <c r="AF85" s="48"/>
      <c r="AG85" s="53"/>
      <c r="AH85" s="54">
        <f t="shared" si="16"/>
        <v>0</v>
      </c>
      <c r="AI85" s="54">
        <f t="shared" si="16"/>
        <v>0</v>
      </c>
      <c r="AJ85" s="48"/>
    </row>
    <row r="86" spans="1:37" ht="15.75" customHeight="1">
      <c r="A86" s="43" t="s">
        <v>187</v>
      </c>
      <c r="B86" s="44" t="s">
        <v>188</v>
      </c>
      <c r="C86" s="45" t="s">
        <v>38</v>
      </c>
      <c r="D86" s="46">
        <f t="shared" si="17"/>
        <v>0</v>
      </c>
      <c r="E86" s="46"/>
      <c r="F86" s="47"/>
      <c r="G86" s="48">
        <v>1</v>
      </c>
      <c r="H86" s="49">
        <v>784.78</v>
      </c>
      <c r="I86" s="50">
        <f>H86*D86</f>
        <v>0</v>
      </c>
      <c r="J86" s="50">
        <v>0</v>
      </c>
      <c r="K86" s="53"/>
      <c r="L86" s="52"/>
      <c r="M86" s="53"/>
      <c r="N86" s="52"/>
      <c r="O86" s="53"/>
      <c r="P86" s="52"/>
      <c r="Q86" s="53"/>
      <c r="R86" s="52"/>
      <c r="S86" s="53">
        <f t="shared" si="19"/>
        <v>0</v>
      </c>
      <c r="T86" s="60"/>
      <c r="U86" s="53"/>
      <c r="V86" s="53"/>
      <c r="W86" s="53"/>
      <c r="X86" s="53"/>
      <c r="Y86" s="53"/>
      <c r="Z86" s="53"/>
      <c r="AA86" s="53"/>
      <c r="AB86" s="48"/>
      <c r="AC86" s="51">
        <f t="shared" si="18"/>
        <v>0</v>
      </c>
      <c r="AD86" s="60"/>
      <c r="AE86" s="53"/>
      <c r="AF86" s="48"/>
      <c r="AG86" s="53"/>
      <c r="AH86" s="54">
        <f t="shared" si="16"/>
        <v>0</v>
      </c>
      <c r="AI86" s="54">
        <f t="shared" si="16"/>
        <v>0</v>
      </c>
      <c r="AJ86" s="48"/>
    </row>
    <row r="87" spans="1:37" ht="30" customHeight="1">
      <c r="A87" s="25" t="s">
        <v>189</v>
      </c>
      <c r="B87" s="25" t="s">
        <v>190</v>
      </c>
      <c r="C87" s="27"/>
      <c r="D87" s="29"/>
      <c r="E87" s="78"/>
      <c r="F87" s="28"/>
      <c r="G87" s="88"/>
      <c r="H87" s="29"/>
      <c r="I87" s="29"/>
      <c r="J87" s="32"/>
      <c r="K87" s="32"/>
      <c r="L87" s="31"/>
      <c r="M87" s="32"/>
      <c r="N87" s="31"/>
      <c r="O87" s="32"/>
      <c r="P87" s="31"/>
      <c r="Q87" s="32"/>
      <c r="R87" s="31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89"/>
      <c r="AE87" s="32"/>
      <c r="AF87" s="32"/>
      <c r="AG87" s="89"/>
      <c r="AH87" s="32"/>
      <c r="AI87" s="32"/>
      <c r="AJ87" s="88"/>
    </row>
    <row r="88" spans="1:37" ht="15.75" customHeight="1">
      <c r="A88" s="34" t="s">
        <v>191</v>
      </c>
      <c r="B88" s="35" t="s">
        <v>192</v>
      </c>
      <c r="C88" s="36"/>
      <c r="D88" s="46">
        <f t="shared" si="17"/>
        <v>0</v>
      </c>
      <c r="E88" s="78"/>
      <c r="F88" s="37"/>
      <c r="G88" s="90"/>
      <c r="H88" s="38"/>
      <c r="I88" s="50">
        <f t="shared" ref="I88:I95" si="20">H88*D88</f>
        <v>0</v>
      </c>
      <c r="J88" s="50">
        <v>0</v>
      </c>
      <c r="K88" s="53"/>
      <c r="L88" s="53"/>
      <c r="M88" s="53"/>
      <c r="N88" s="53"/>
      <c r="O88" s="53"/>
      <c r="P88" s="53"/>
      <c r="Q88" s="53"/>
      <c r="R88" s="53"/>
      <c r="S88" s="53"/>
      <c r="T88" s="60"/>
      <c r="U88" s="53"/>
      <c r="V88" s="53"/>
      <c r="W88" s="53"/>
      <c r="X88" s="41"/>
      <c r="Y88" s="41"/>
      <c r="Z88" s="41"/>
      <c r="AA88" s="41"/>
      <c r="AB88" s="90"/>
      <c r="AC88" s="51">
        <f t="shared" si="18"/>
        <v>0</v>
      </c>
      <c r="AD88" s="60"/>
      <c r="AE88" s="41"/>
      <c r="AF88" s="90"/>
      <c r="AG88" s="41"/>
      <c r="AH88" s="54">
        <f t="shared" si="16"/>
        <v>0</v>
      </c>
      <c r="AI88" s="54">
        <f t="shared" si="16"/>
        <v>0</v>
      </c>
      <c r="AJ88" s="90"/>
    </row>
    <row r="89" spans="1:37" ht="15.75" customHeight="1">
      <c r="A89" s="43" t="s">
        <v>193</v>
      </c>
      <c r="B89" s="44" t="s">
        <v>194</v>
      </c>
      <c r="C89" s="45" t="s">
        <v>195</v>
      </c>
      <c r="D89" s="46">
        <f t="shared" si="17"/>
        <v>0</v>
      </c>
      <c r="E89" s="46"/>
      <c r="F89" s="47"/>
      <c r="G89" s="91">
        <v>0.45454545454545453</v>
      </c>
      <c r="H89" s="49">
        <v>4000</v>
      </c>
      <c r="I89" s="50">
        <f>H89*D89</f>
        <v>0</v>
      </c>
      <c r="J89" s="50">
        <v>0</v>
      </c>
      <c r="K89" s="53"/>
      <c r="L89" s="53"/>
      <c r="M89" s="53"/>
      <c r="N89" s="53"/>
      <c r="O89" s="53"/>
      <c r="P89" s="53"/>
      <c r="Q89" s="53"/>
      <c r="R89" s="53"/>
      <c r="S89" s="53"/>
      <c r="T89" s="60"/>
      <c r="U89" s="53"/>
      <c r="V89" s="53"/>
      <c r="W89" s="53"/>
      <c r="X89" s="53"/>
      <c r="Y89" s="53"/>
      <c r="Z89" s="53"/>
      <c r="AA89" s="53"/>
      <c r="AB89" s="91"/>
      <c r="AC89" s="51">
        <f t="shared" si="18"/>
        <v>0</v>
      </c>
      <c r="AD89" s="60"/>
      <c r="AE89" s="53"/>
      <c r="AF89" s="91"/>
      <c r="AG89" s="53"/>
      <c r="AH89" s="54">
        <f t="shared" si="16"/>
        <v>0</v>
      </c>
      <c r="AI89" s="54">
        <f t="shared" si="16"/>
        <v>0</v>
      </c>
      <c r="AJ89" s="91"/>
    </row>
    <row r="90" spans="1:37" ht="15.75" customHeight="1">
      <c r="A90" s="43" t="s">
        <v>196</v>
      </c>
      <c r="B90" s="44" t="s">
        <v>197</v>
      </c>
      <c r="C90" s="45" t="s">
        <v>195</v>
      </c>
      <c r="D90" s="46">
        <f t="shared" si="17"/>
        <v>0</v>
      </c>
      <c r="E90" s="46"/>
      <c r="F90" s="47"/>
      <c r="G90" s="91">
        <v>0.45454545454545453</v>
      </c>
      <c r="H90" s="49">
        <v>3009.5</v>
      </c>
      <c r="I90" s="50">
        <f t="shared" si="20"/>
        <v>0</v>
      </c>
      <c r="J90" s="50">
        <v>0</v>
      </c>
      <c r="K90" s="53"/>
      <c r="L90" s="53"/>
      <c r="M90" s="53"/>
      <c r="N90" s="53"/>
      <c r="O90" s="53"/>
      <c r="P90" s="53"/>
      <c r="Q90" s="53"/>
      <c r="R90" s="53"/>
      <c r="S90" s="53"/>
      <c r="T90" s="60"/>
      <c r="U90" s="53"/>
      <c r="V90" s="53"/>
      <c r="W90" s="53"/>
      <c r="X90" s="53"/>
      <c r="Y90" s="53"/>
      <c r="Z90" s="53"/>
      <c r="AA90" s="53"/>
      <c r="AB90" s="91"/>
      <c r="AC90" s="51">
        <f t="shared" si="18"/>
        <v>0</v>
      </c>
      <c r="AD90" s="60"/>
      <c r="AE90" s="53"/>
      <c r="AF90" s="91"/>
      <c r="AG90" s="53"/>
      <c r="AH90" s="54">
        <f t="shared" si="16"/>
        <v>0</v>
      </c>
      <c r="AI90" s="54">
        <f t="shared" si="16"/>
        <v>0</v>
      </c>
      <c r="AJ90" s="91"/>
    </row>
    <row r="91" spans="1:37" ht="15.75" customHeight="1">
      <c r="A91" s="43" t="s">
        <v>198</v>
      </c>
      <c r="B91" s="44" t="s">
        <v>199</v>
      </c>
      <c r="C91" s="45" t="s">
        <v>200</v>
      </c>
      <c r="D91" s="46">
        <f t="shared" si="17"/>
        <v>0</v>
      </c>
      <c r="E91" s="46"/>
      <c r="F91" s="47"/>
      <c r="G91" s="92">
        <v>2.2727272727272729</v>
      </c>
      <c r="H91" s="49">
        <v>3500</v>
      </c>
      <c r="I91" s="50">
        <f t="shared" si="20"/>
        <v>0</v>
      </c>
      <c r="J91" s="50">
        <v>0</v>
      </c>
      <c r="K91" s="53"/>
      <c r="L91" s="53"/>
      <c r="M91" s="53"/>
      <c r="N91" s="53"/>
      <c r="O91" s="53"/>
      <c r="P91" s="53"/>
      <c r="Q91" s="53"/>
      <c r="R91" s="53"/>
      <c r="S91" s="53"/>
      <c r="T91" s="60"/>
      <c r="U91" s="53"/>
      <c r="V91" s="53"/>
      <c r="W91" s="53"/>
      <c r="X91" s="53"/>
      <c r="Y91" s="53"/>
      <c r="Z91" s="53"/>
      <c r="AA91" s="53"/>
      <c r="AB91" s="92"/>
      <c r="AC91" s="51">
        <f t="shared" si="18"/>
        <v>0</v>
      </c>
      <c r="AD91" s="60"/>
      <c r="AE91" s="53"/>
      <c r="AF91" s="92"/>
      <c r="AG91" s="53"/>
      <c r="AH91" s="54">
        <f t="shared" si="16"/>
        <v>0</v>
      </c>
      <c r="AI91" s="54">
        <f t="shared" si="16"/>
        <v>0</v>
      </c>
      <c r="AJ91" s="92"/>
    </row>
    <row r="92" spans="1:37" ht="15.75" customHeight="1">
      <c r="A92" s="43" t="s">
        <v>201</v>
      </c>
      <c r="B92" s="93" t="s">
        <v>202</v>
      </c>
      <c r="C92" s="45" t="s">
        <v>38</v>
      </c>
      <c r="D92" s="46">
        <f t="shared" si="17"/>
        <v>0</v>
      </c>
      <c r="E92" s="46"/>
      <c r="F92" s="47"/>
      <c r="G92" s="92">
        <v>23</v>
      </c>
      <c r="H92" s="49">
        <v>65</v>
      </c>
      <c r="I92" s="50">
        <f t="shared" si="20"/>
        <v>0</v>
      </c>
      <c r="J92" s="50">
        <v>0</v>
      </c>
      <c r="K92" s="53"/>
      <c r="L92" s="53"/>
      <c r="M92" s="53"/>
      <c r="N92" s="53"/>
      <c r="O92" s="53"/>
      <c r="P92" s="53"/>
      <c r="Q92" s="53"/>
      <c r="R92" s="53"/>
      <c r="S92" s="53"/>
      <c r="T92" s="60"/>
      <c r="U92" s="53"/>
      <c r="V92" s="53"/>
      <c r="W92" s="53"/>
      <c r="X92" s="53"/>
      <c r="Y92" s="53"/>
      <c r="Z92" s="53"/>
      <c r="AA92" s="53"/>
      <c r="AB92" s="92"/>
      <c r="AC92" s="51">
        <f t="shared" si="18"/>
        <v>0</v>
      </c>
      <c r="AD92" s="60"/>
      <c r="AE92" s="53"/>
      <c r="AF92" s="92"/>
      <c r="AG92" s="53"/>
      <c r="AH92" s="54">
        <f t="shared" si="16"/>
        <v>0</v>
      </c>
      <c r="AI92" s="54">
        <f t="shared" si="16"/>
        <v>0</v>
      </c>
      <c r="AJ92" s="92"/>
    </row>
    <row r="93" spans="1:37" ht="15.75" customHeight="1">
      <c r="A93" s="34" t="s">
        <v>203</v>
      </c>
      <c r="B93" s="35" t="s">
        <v>204</v>
      </c>
      <c r="C93" s="36"/>
      <c r="D93" s="46">
        <f t="shared" si="17"/>
        <v>0</v>
      </c>
      <c r="E93" s="78"/>
      <c r="F93" s="37"/>
      <c r="G93" s="94"/>
      <c r="H93" s="38"/>
      <c r="I93" s="50">
        <f t="shared" si="20"/>
        <v>0</v>
      </c>
      <c r="J93" s="50">
        <v>0</v>
      </c>
      <c r="K93" s="53"/>
      <c r="L93" s="53"/>
      <c r="M93" s="53"/>
      <c r="N93" s="53"/>
      <c r="O93" s="53"/>
      <c r="P93" s="53"/>
      <c r="Q93" s="53"/>
      <c r="R93" s="53"/>
      <c r="S93" s="53"/>
      <c r="T93" s="60"/>
      <c r="U93" s="53"/>
      <c r="V93" s="53"/>
      <c r="W93" s="53"/>
      <c r="X93" s="41"/>
      <c r="Y93" s="41"/>
      <c r="Z93" s="41"/>
      <c r="AA93" s="41"/>
      <c r="AB93" s="94"/>
      <c r="AC93" s="51">
        <f t="shared" si="18"/>
        <v>0</v>
      </c>
      <c r="AD93" s="60"/>
      <c r="AE93" s="41"/>
      <c r="AF93" s="94"/>
      <c r="AG93" s="95"/>
      <c r="AH93" s="54">
        <f t="shared" si="16"/>
        <v>0</v>
      </c>
      <c r="AI93" s="54">
        <f t="shared" si="16"/>
        <v>0</v>
      </c>
      <c r="AJ93" s="94"/>
    </row>
    <row r="94" spans="1:37" ht="15.75" customHeight="1">
      <c r="A94" s="43" t="s">
        <v>205</v>
      </c>
      <c r="B94" s="44" t="s">
        <v>206</v>
      </c>
      <c r="C94" s="45" t="s">
        <v>207</v>
      </c>
      <c r="D94" s="46">
        <f t="shared" si="17"/>
        <v>0</v>
      </c>
      <c r="E94" s="46"/>
      <c r="F94" s="47"/>
      <c r="G94" s="91">
        <v>2.2727272727272728E-2</v>
      </c>
      <c r="H94" s="49">
        <v>5483.61</v>
      </c>
      <c r="I94" s="50">
        <f t="shared" si="20"/>
        <v>0</v>
      </c>
      <c r="J94" s="50">
        <v>0</v>
      </c>
      <c r="K94" s="53"/>
      <c r="L94" s="53"/>
      <c r="M94" s="53"/>
      <c r="N94" s="53"/>
      <c r="O94" s="53"/>
      <c r="P94" s="53"/>
      <c r="Q94" s="53"/>
      <c r="R94" s="53"/>
      <c r="S94" s="53"/>
      <c r="T94" s="60"/>
      <c r="U94" s="53"/>
      <c r="V94" s="53"/>
      <c r="W94" s="53"/>
      <c r="X94" s="53"/>
      <c r="Y94" s="53"/>
      <c r="Z94" s="53"/>
      <c r="AA94" s="53"/>
      <c r="AB94" s="91"/>
      <c r="AC94" s="51">
        <f t="shared" si="18"/>
        <v>0</v>
      </c>
      <c r="AD94" s="60"/>
      <c r="AE94" s="53"/>
      <c r="AF94" s="91"/>
      <c r="AG94" s="53"/>
      <c r="AH94" s="54">
        <f t="shared" si="16"/>
        <v>0</v>
      </c>
      <c r="AI94" s="54">
        <f t="shared" si="16"/>
        <v>0</v>
      </c>
      <c r="AJ94" s="91"/>
    </row>
    <row r="95" spans="1:37" ht="15.75" customHeight="1">
      <c r="A95" s="43" t="s">
        <v>208</v>
      </c>
      <c r="B95" s="44" t="s">
        <v>209</v>
      </c>
      <c r="C95" s="45" t="s">
        <v>207</v>
      </c>
      <c r="D95" s="46">
        <f t="shared" si="17"/>
        <v>0</v>
      </c>
      <c r="E95" s="46"/>
      <c r="F95" s="47"/>
      <c r="G95" s="91">
        <v>2.2727272727272728E-2</v>
      </c>
      <c r="H95" s="49">
        <v>98870</v>
      </c>
      <c r="I95" s="50">
        <f t="shared" si="20"/>
        <v>0</v>
      </c>
      <c r="J95" s="50">
        <v>0</v>
      </c>
      <c r="K95" s="53"/>
      <c r="L95" s="53"/>
      <c r="M95" s="53"/>
      <c r="N95" s="53"/>
      <c r="O95" s="53"/>
      <c r="P95" s="53"/>
      <c r="Q95" s="53"/>
      <c r="R95" s="53"/>
      <c r="S95" s="53"/>
      <c r="T95" s="60"/>
      <c r="U95" s="53"/>
      <c r="V95" s="53"/>
      <c r="W95" s="53"/>
      <c r="X95" s="53"/>
      <c r="Y95" s="53"/>
      <c r="Z95" s="53"/>
      <c r="AA95" s="53"/>
      <c r="AB95" s="91"/>
      <c r="AC95" s="51">
        <f t="shared" si="18"/>
        <v>0</v>
      </c>
      <c r="AD95" s="60"/>
      <c r="AE95" s="53"/>
      <c r="AF95" s="91"/>
      <c r="AG95" s="53"/>
      <c r="AH95" s="54">
        <f t="shared" si="16"/>
        <v>0</v>
      </c>
      <c r="AI95" s="54">
        <f t="shared" si="16"/>
        <v>0</v>
      </c>
      <c r="AJ95" s="91"/>
    </row>
    <row r="96" spans="1:37" ht="30" customHeight="1">
      <c r="A96" s="25" t="s">
        <v>210</v>
      </c>
      <c r="B96" s="25" t="s">
        <v>211</v>
      </c>
      <c r="C96" s="27"/>
      <c r="D96" s="29"/>
      <c r="E96" s="78"/>
      <c r="F96" s="28"/>
      <c r="G96" s="91"/>
      <c r="H96" s="29"/>
      <c r="I96" s="29"/>
      <c r="J96" s="29"/>
      <c r="K96" s="32"/>
      <c r="L96" s="31"/>
      <c r="M96" s="32"/>
      <c r="N96" s="31"/>
      <c r="O96" s="32"/>
      <c r="P96" s="31"/>
      <c r="Q96" s="32"/>
      <c r="R96" s="31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2"/>
      <c r="AG96" s="32"/>
      <c r="AH96" s="32"/>
      <c r="AI96" s="32"/>
      <c r="AJ96" s="32"/>
    </row>
    <row r="97" spans="1:37" ht="15.75" customHeight="1">
      <c r="A97" s="34" t="s">
        <v>212</v>
      </c>
      <c r="B97" s="35" t="s">
        <v>213</v>
      </c>
      <c r="C97" s="36"/>
      <c r="D97" s="46"/>
      <c r="E97" s="78"/>
      <c r="F97" s="37"/>
      <c r="G97" s="91"/>
      <c r="H97" s="38"/>
      <c r="I97" s="50"/>
      <c r="J97" s="50"/>
      <c r="K97" s="41"/>
      <c r="L97" s="40"/>
      <c r="M97" s="41"/>
      <c r="N97" s="40"/>
      <c r="O97" s="41"/>
      <c r="P97" s="40"/>
      <c r="Q97" s="41"/>
      <c r="R97" s="40"/>
      <c r="S97" s="41"/>
      <c r="T97" s="60"/>
      <c r="U97" s="41"/>
      <c r="V97" s="41"/>
      <c r="W97" s="41"/>
      <c r="X97" s="41"/>
      <c r="Y97" s="41"/>
      <c r="Z97" s="41"/>
      <c r="AA97" s="41"/>
      <c r="AB97" s="91"/>
      <c r="AC97" s="51">
        <f t="shared" si="18"/>
        <v>0</v>
      </c>
      <c r="AD97" s="60"/>
      <c r="AE97" s="41"/>
      <c r="AF97" s="91"/>
      <c r="AG97" s="41"/>
      <c r="AH97" s="54">
        <f t="shared" si="16"/>
        <v>0</v>
      </c>
      <c r="AI97" s="54">
        <f t="shared" si="16"/>
        <v>0</v>
      </c>
      <c r="AJ97" s="91"/>
    </row>
    <row r="98" spans="1:37" ht="15.75" customHeight="1">
      <c r="A98" s="43" t="s">
        <v>214</v>
      </c>
      <c r="B98" s="44" t="s">
        <v>215</v>
      </c>
      <c r="C98" s="45" t="s">
        <v>38</v>
      </c>
      <c r="D98" s="46">
        <f t="shared" si="17"/>
        <v>0</v>
      </c>
      <c r="E98" s="46"/>
      <c r="F98" s="47"/>
      <c r="G98" s="48">
        <v>1</v>
      </c>
      <c r="H98" s="49">
        <v>211</v>
      </c>
      <c r="I98" s="50">
        <f t="shared" ref="I98:I108" si="21">H98*D98</f>
        <v>0</v>
      </c>
      <c r="J98" s="50">
        <v>0</v>
      </c>
      <c r="K98" s="53"/>
      <c r="L98" s="52"/>
      <c r="M98" s="53"/>
      <c r="N98" s="52"/>
      <c r="O98" s="53"/>
      <c r="P98" s="52"/>
      <c r="Q98" s="53"/>
      <c r="R98" s="52"/>
      <c r="S98" s="53"/>
      <c r="T98" s="60"/>
      <c r="U98" s="53">
        <f>T98*H98</f>
        <v>0</v>
      </c>
      <c r="V98" s="48"/>
      <c r="W98" s="53"/>
      <c r="X98" s="53"/>
      <c r="Y98" s="53"/>
      <c r="Z98" s="53"/>
      <c r="AA98" s="53"/>
      <c r="AB98" s="48"/>
      <c r="AC98" s="51">
        <f t="shared" si="18"/>
        <v>0</v>
      </c>
      <c r="AD98" s="60"/>
      <c r="AE98" s="53"/>
      <c r="AF98" s="48"/>
      <c r="AG98" s="53"/>
      <c r="AH98" s="54">
        <f t="shared" si="16"/>
        <v>0</v>
      </c>
      <c r="AI98" s="54">
        <f t="shared" si="16"/>
        <v>0</v>
      </c>
      <c r="AJ98" s="48"/>
    </row>
    <row r="99" spans="1:37" ht="15.75" customHeight="1">
      <c r="A99" s="34" t="s">
        <v>216</v>
      </c>
      <c r="B99" s="35" t="s">
        <v>217</v>
      </c>
      <c r="C99" s="36"/>
      <c r="D99" s="46"/>
      <c r="E99" s="78"/>
      <c r="F99" s="37"/>
      <c r="G99" s="91"/>
      <c r="H99" s="38"/>
      <c r="I99" s="50"/>
      <c r="J99" s="50"/>
      <c r="K99" s="41"/>
      <c r="L99" s="40"/>
      <c r="M99" s="41"/>
      <c r="N99" s="40"/>
      <c r="O99" s="41"/>
      <c r="P99" s="40"/>
      <c r="Q99" s="41"/>
      <c r="R99" s="40"/>
      <c r="S99" s="53"/>
      <c r="T99" s="60"/>
      <c r="U99" s="53"/>
      <c r="V99" s="91"/>
      <c r="W99" s="53"/>
      <c r="X99" s="41"/>
      <c r="Y99" s="41"/>
      <c r="Z99" s="41"/>
      <c r="AA99" s="41"/>
      <c r="AB99" s="91"/>
      <c r="AC99" s="51">
        <f t="shared" si="18"/>
        <v>0</v>
      </c>
      <c r="AD99" s="60"/>
      <c r="AE99" s="41"/>
      <c r="AF99" s="91"/>
      <c r="AG99" s="41"/>
      <c r="AH99" s="54">
        <f t="shared" si="16"/>
        <v>0</v>
      </c>
      <c r="AI99" s="54">
        <f t="shared" si="16"/>
        <v>0</v>
      </c>
      <c r="AJ99" s="91"/>
    </row>
    <row r="100" spans="1:37" ht="15.75" customHeight="1">
      <c r="A100" s="43" t="s">
        <v>218</v>
      </c>
      <c r="B100" s="44" t="s">
        <v>219</v>
      </c>
      <c r="C100" s="45" t="s">
        <v>195</v>
      </c>
      <c r="D100" s="46">
        <f t="shared" si="17"/>
        <v>0</v>
      </c>
      <c r="E100" s="46"/>
      <c r="F100" s="47"/>
      <c r="G100" s="48">
        <v>1</v>
      </c>
      <c r="H100" s="49">
        <v>175</v>
      </c>
      <c r="I100" s="50">
        <f t="shared" si="21"/>
        <v>0</v>
      </c>
      <c r="J100" s="50">
        <v>0</v>
      </c>
      <c r="K100" s="53"/>
      <c r="L100" s="52"/>
      <c r="M100" s="53"/>
      <c r="N100" s="52"/>
      <c r="O100" s="53"/>
      <c r="P100" s="52"/>
      <c r="Q100" s="53"/>
      <c r="R100" s="52"/>
      <c r="S100" s="53"/>
      <c r="T100" s="60"/>
      <c r="U100" s="53">
        <f t="shared" ref="U100:U108" si="22">T100*H100</f>
        <v>0</v>
      </c>
      <c r="V100" s="48"/>
      <c r="W100" s="53"/>
      <c r="X100" s="53"/>
      <c r="Y100" s="53"/>
      <c r="Z100" s="53"/>
      <c r="AA100" s="53"/>
      <c r="AB100" s="48"/>
      <c r="AC100" s="51">
        <f t="shared" si="18"/>
        <v>0</v>
      </c>
      <c r="AD100" s="60"/>
      <c r="AE100" s="53"/>
      <c r="AF100" s="48"/>
      <c r="AG100" s="53"/>
      <c r="AH100" s="54">
        <f t="shared" si="16"/>
        <v>0</v>
      </c>
      <c r="AI100" s="54">
        <f t="shared" si="16"/>
        <v>0</v>
      </c>
      <c r="AJ100" s="48"/>
    </row>
    <row r="101" spans="1:37" ht="15.75" customHeight="1">
      <c r="A101" s="34" t="s">
        <v>220</v>
      </c>
      <c r="B101" s="35" t="s">
        <v>221</v>
      </c>
      <c r="C101" s="36"/>
      <c r="D101" s="46"/>
      <c r="E101" s="78"/>
      <c r="F101" s="37"/>
      <c r="G101" s="91"/>
      <c r="H101" s="38"/>
      <c r="I101" s="50"/>
      <c r="J101" s="50"/>
      <c r="K101" s="41"/>
      <c r="L101" s="40"/>
      <c r="M101" s="41"/>
      <c r="N101" s="40"/>
      <c r="O101" s="41"/>
      <c r="P101" s="40"/>
      <c r="Q101" s="41"/>
      <c r="R101" s="40"/>
      <c r="S101" s="53"/>
      <c r="T101" s="60"/>
      <c r="U101" s="53"/>
      <c r="V101" s="91"/>
      <c r="W101" s="53"/>
      <c r="X101" s="41"/>
      <c r="Y101" s="41"/>
      <c r="Z101" s="41"/>
      <c r="AA101" s="41"/>
      <c r="AB101" s="91"/>
      <c r="AC101" s="51">
        <f t="shared" si="18"/>
        <v>0</v>
      </c>
      <c r="AD101" s="60"/>
      <c r="AE101" s="41"/>
      <c r="AF101" s="91"/>
      <c r="AG101" s="41"/>
      <c r="AH101" s="54">
        <f t="shared" si="16"/>
        <v>0</v>
      </c>
      <c r="AI101" s="54">
        <f t="shared" si="16"/>
        <v>0</v>
      </c>
      <c r="AJ101" s="91"/>
    </row>
    <row r="102" spans="1:37" ht="15.75" customHeight="1">
      <c r="A102" s="43" t="s">
        <v>222</v>
      </c>
      <c r="B102" s="44" t="s">
        <v>223</v>
      </c>
      <c r="C102" s="45" t="s">
        <v>195</v>
      </c>
      <c r="D102" s="46">
        <f t="shared" si="17"/>
        <v>0</v>
      </c>
      <c r="E102" s="46"/>
      <c r="F102" s="47"/>
      <c r="G102" s="48">
        <v>1</v>
      </c>
      <c r="H102" s="49">
        <v>85</v>
      </c>
      <c r="I102" s="50">
        <f t="shared" si="21"/>
        <v>0</v>
      </c>
      <c r="J102" s="50">
        <v>0</v>
      </c>
      <c r="K102" s="53"/>
      <c r="L102" s="52"/>
      <c r="M102" s="53"/>
      <c r="N102" s="52"/>
      <c r="O102" s="53"/>
      <c r="P102" s="52"/>
      <c r="Q102" s="53"/>
      <c r="R102" s="52"/>
      <c r="S102" s="53"/>
      <c r="T102" s="60"/>
      <c r="U102" s="53">
        <f t="shared" si="22"/>
        <v>0</v>
      </c>
      <c r="V102" s="48"/>
      <c r="W102" s="53"/>
      <c r="X102" s="53"/>
      <c r="Y102" s="53"/>
      <c r="Z102" s="53"/>
      <c r="AA102" s="53"/>
      <c r="AB102" s="48"/>
      <c r="AC102" s="51">
        <f t="shared" si="18"/>
        <v>0</v>
      </c>
      <c r="AD102" s="60"/>
      <c r="AE102" s="53"/>
      <c r="AF102" s="48"/>
      <c r="AG102" s="53"/>
      <c r="AH102" s="54">
        <f t="shared" si="16"/>
        <v>0</v>
      </c>
      <c r="AI102" s="54">
        <f t="shared" si="16"/>
        <v>0</v>
      </c>
      <c r="AJ102" s="48"/>
    </row>
    <row r="103" spans="1:37" ht="15.75" customHeight="1">
      <c r="A103" s="34" t="s">
        <v>224</v>
      </c>
      <c r="B103" s="35" t="s">
        <v>225</v>
      </c>
      <c r="C103" s="36"/>
      <c r="D103" s="46"/>
      <c r="E103" s="78"/>
      <c r="F103" s="37"/>
      <c r="G103" s="91"/>
      <c r="H103" s="38"/>
      <c r="I103" s="50"/>
      <c r="J103" s="50"/>
      <c r="K103" s="41"/>
      <c r="L103" s="40"/>
      <c r="M103" s="41"/>
      <c r="N103" s="40"/>
      <c r="O103" s="41"/>
      <c r="P103" s="40"/>
      <c r="Q103" s="41"/>
      <c r="R103" s="40"/>
      <c r="S103" s="53"/>
      <c r="T103" s="60"/>
      <c r="U103" s="53"/>
      <c r="V103" s="91"/>
      <c r="W103" s="53"/>
      <c r="X103" s="41"/>
      <c r="Y103" s="41"/>
      <c r="Z103" s="41"/>
      <c r="AA103" s="41"/>
      <c r="AB103" s="91"/>
      <c r="AC103" s="51">
        <f t="shared" si="18"/>
        <v>0</v>
      </c>
      <c r="AD103" s="60"/>
      <c r="AE103" s="41"/>
      <c r="AF103" s="91"/>
      <c r="AG103" s="41"/>
      <c r="AH103" s="54">
        <f t="shared" si="16"/>
        <v>0</v>
      </c>
      <c r="AI103" s="54">
        <f t="shared" si="16"/>
        <v>0</v>
      </c>
      <c r="AJ103" s="91"/>
    </row>
    <row r="104" spans="1:37" ht="15.75" customHeight="1">
      <c r="A104" s="43" t="s">
        <v>226</v>
      </c>
      <c r="B104" s="44" t="s">
        <v>227</v>
      </c>
      <c r="C104" s="45" t="s">
        <v>195</v>
      </c>
      <c r="D104" s="46">
        <f t="shared" si="17"/>
        <v>0</v>
      </c>
      <c r="E104" s="46"/>
      <c r="F104" s="47"/>
      <c r="G104" s="48">
        <v>1</v>
      </c>
      <c r="H104" s="49">
        <v>152.27000000000001</v>
      </c>
      <c r="I104" s="50">
        <f t="shared" si="21"/>
        <v>0</v>
      </c>
      <c r="J104" s="50">
        <v>0</v>
      </c>
      <c r="K104" s="53"/>
      <c r="L104" s="52"/>
      <c r="M104" s="53"/>
      <c r="N104" s="52"/>
      <c r="O104" s="53"/>
      <c r="P104" s="52"/>
      <c r="Q104" s="53"/>
      <c r="R104" s="52"/>
      <c r="S104" s="53"/>
      <c r="T104" s="60"/>
      <c r="U104" s="53">
        <f t="shared" si="22"/>
        <v>0</v>
      </c>
      <c r="V104" s="48"/>
      <c r="W104" s="53"/>
      <c r="X104" s="53"/>
      <c r="Y104" s="53"/>
      <c r="Z104" s="53"/>
      <c r="AA104" s="53"/>
      <c r="AB104" s="48"/>
      <c r="AC104" s="51">
        <f t="shared" si="18"/>
        <v>0</v>
      </c>
      <c r="AD104" s="60"/>
      <c r="AE104" s="53"/>
      <c r="AF104" s="48"/>
      <c r="AG104" s="53"/>
      <c r="AH104" s="54">
        <f t="shared" si="16"/>
        <v>0</v>
      </c>
      <c r="AI104" s="54">
        <f t="shared" si="16"/>
        <v>0</v>
      </c>
      <c r="AJ104" s="48"/>
    </row>
    <row r="105" spans="1:37" ht="15.75" customHeight="1">
      <c r="A105" s="34" t="s">
        <v>228</v>
      </c>
      <c r="B105" s="35" t="s">
        <v>229</v>
      </c>
      <c r="C105" s="36"/>
      <c r="D105" s="46"/>
      <c r="E105" s="78"/>
      <c r="F105" s="37"/>
      <c r="G105" s="91"/>
      <c r="H105" s="38"/>
      <c r="I105" s="50"/>
      <c r="J105" s="50"/>
      <c r="K105" s="41"/>
      <c r="L105" s="40"/>
      <c r="M105" s="41"/>
      <c r="N105" s="40"/>
      <c r="O105" s="41"/>
      <c r="P105" s="40"/>
      <c r="Q105" s="41"/>
      <c r="R105" s="40"/>
      <c r="S105" s="53"/>
      <c r="T105" s="60"/>
      <c r="U105" s="53"/>
      <c r="V105" s="91"/>
      <c r="W105" s="53"/>
      <c r="X105" s="41"/>
      <c r="Y105" s="41"/>
      <c r="Z105" s="41"/>
      <c r="AA105" s="41"/>
      <c r="AB105" s="91"/>
      <c r="AC105" s="51">
        <f t="shared" si="18"/>
        <v>0</v>
      </c>
      <c r="AD105" s="60"/>
      <c r="AE105" s="41"/>
      <c r="AF105" s="91"/>
      <c r="AG105" s="41"/>
      <c r="AH105" s="54">
        <f t="shared" si="16"/>
        <v>0</v>
      </c>
      <c r="AI105" s="54">
        <f t="shared" si="16"/>
        <v>0</v>
      </c>
      <c r="AJ105" s="91"/>
    </row>
    <row r="106" spans="1:37" ht="15.75" customHeight="1">
      <c r="A106" s="43" t="s">
        <v>230</v>
      </c>
      <c r="B106" s="44" t="s">
        <v>231</v>
      </c>
      <c r="C106" s="45" t="s">
        <v>38</v>
      </c>
      <c r="D106" s="46">
        <f t="shared" si="17"/>
        <v>0</v>
      </c>
      <c r="E106" s="46"/>
      <c r="F106" s="47"/>
      <c r="G106" s="48">
        <v>1</v>
      </c>
      <c r="H106" s="49">
        <v>227.27</v>
      </c>
      <c r="I106" s="50">
        <f t="shared" si="21"/>
        <v>0</v>
      </c>
      <c r="J106" s="50">
        <v>0</v>
      </c>
      <c r="K106" s="53"/>
      <c r="L106" s="52"/>
      <c r="M106" s="53"/>
      <c r="N106" s="52"/>
      <c r="O106" s="53"/>
      <c r="P106" s="52"/>
      <c r="Q106" s="53"/>
      <c r="R106" s="52"/>
      <c r="S106" s="53"/>
      <c r="T106" s="60"/>
      <c r="U106" s="53">
        <f t="shared" si="22"/>
        <v>0</v>
      </c>
      <c r="V106" s="48"/>
      <c r="W106" s="53"/>
      <c r="X106" s="53"/>
      <c r="Y106" s="53"/>
      <c r="Z106" s="53"/>
      <c r="AA106" s="53"/>
      <c r="AB106" s="48"/>
      <c r="AC106" s="51">
        <f t="shared" si="18"/>
        <v>0</v>
      </c>
      <c r="AD106" s="60"/>
      <c r="AE106" s="53"/>
      <c r="AF106" s="48"/>
      <c r="AG106" s="53"/>
      <c r="AH106" s="54">
        <f t="shared" si="16"/>
        <v>0</v>
      </c>
      <c r="AI106" s="54">
        <f t="shared" si="16"/>
        <v>0</v>
      </c>
      <c r="AJ106" s="48"/>
    </row>
    <row r="107" spans="1:37" ht="15.75" customHeight="1">
      <c r="A107" s="34" t="s">
        <v>232</v>
      </c>
      <c r="B107" s="35" t="s">
        <v>233</v>
      </c>
      <c r="C107" s="36"/>
      <c r="D107" s="46"/>
      <c r="E107" s="78"/>
      <c r="F107" s="37"/>
      <c r="G107" s="48"/>
      <c r="H107" s="38"/>
      <c r="I107" s="50"/>
      <c r="J107" s="50"/>
      <c r="K107" s="41"/>
      <c r="L107" s="40"/>
      <c r="M107" s="41"/>
      <c r="N107" s="40"/>
      <c r="O107" s="41"/>
      <c r="P107" s="40"/>
      <c r="Q107" s="41"/>
      <c r="R107" s="40"/>
      <c r="S107" s="53"/>
      <c r="T107" s="60"/>
      <c r="U107" s="53"/>
      <c r="V107" s="48"/>
      <c r="W107" s="53"/>
      <c r="X107" s="41"/>
      <c r="Y107" s="41"/>
      <c r="Z107" s="41"/>
      <c r="AA107" s="41"/>
      <c r="AB107" s="48"/>
      <c r="AC107" s="51">
        <f t="shared" si="18"/>
        <v>0</v>
      </c>
      <c r="AD107" s="60"/>
      <c r="AE107" s="41"/>
      <c r="AF107" s="48"/>
      <c r="AG107" s="41"/>
      <c r="AH107" s="54">
        <f t="shared" si="16"/>
        <v>0</v>
      </c>
      <c r="AI107" s="54">
        <f t="shared" si="16"/>
        <v>0</v>
      </c>
      <c r="AJ107" s="48"/>
    </row>
    <row r="108" spans="1:37" ht="15.75" customHeight="1">
      <c r="A108" s="43" t="s">
        <v>234</v>
      </c>
      <c r="B108" s="44" t="s">
        <v>235</v>
      </c>
      <c r="C108" s="45" t="s">
        <v>195</v>
      </c>
      <c r="D108" s="46">
        <f t="shared" si="17"/>
        <v>5</v>
      </c>
      <c r="E108" s="46"/>
      <c r="F108" s="47"/>
      <c r="G108" s="48">
        <v>1</v>
      </c>
      <c r="H108" s="49">
        <v>402</v>
      </c>
      <c r="I108" s="50">
        <f t="shared" si="21"/>
        <v>2010</v>
      </c>
      <c r="J108" s="50">
        <v>0</v>
      </c>
      <c r="K108" s="53"/>
      <c r="L108" s="52"/>
      <c r="M108" s="53"/>
      <c r="N108" s="52"/>
      <c r="O108" s="53"/>
      <c r="P108" s="52"/>
      <c r="Q108" s="53"/>
      <c r="R108" s="52"/>
      <c r="S108" s="53"/>
      <c r="T108" s="60">
        <v>5</v>
      </c>
      <c r="U108" s="53">
        <f t="shared" si="22"/>
        <v>2010</v>
      </c>
      <c r="V108" s="48"/>
      <c r="W108" s="53"/>
      <c r="X108" s="53"/>
      <c r="Y108" s="53"/>
      <c r="Z108" s="53"/>
      <c r="AA108" s="53"/>
      <c r="AB108" s="48"/>
      <c r="AC108" s="51">
        <f t="shared" si="18"/>
        <v>0</v>
      </c>
      <c r="AD108" s="60"/>
      <c r="AE108" s="53"/>
      <c r="AF108" s="48"/>
      <c r="AG108" s="53"/>
      <c r="AH108" s="54">
        <f t="shared" si="16"/>
        <v>5</v>
      </c>
      <c r="AI108" s="54">
        <f t="shared" si="16"/>
        <v>2010</v>
      </c>
      <c r="AJ108" s="48"/>
    </row>
    <row r="109" spans="1:37" ht="15.75" customHeight="1">
      <c r="A109" s="43" t="s">
        <v>236</v>
      </c>
      <c r="B109" s="44" t="s">
        <v>237</v>
      </c>
      <c r="C109" s="45" t="s">
        <v>195</v>
      </c>
      <c r="D109" s="46">
        <f t="shared" si="17"/>
        <v>0</v>
      </c>
      <c r="E109" s="46"/>
      <c r="F109" s="47"/>
      <c r="G109" s="91">
        <v>2.2727272727272728E-2</v>
      </c>
      <c r="H109" s="49">
        <v>23931.4</v>
      </c>
      <c r="I109" s="50">
        <f>D109*H109</f>
        <v>0</v>
      </c>
      <c r="J109" s="50">
        <v>0</v>
      </c>
      <c r="K109" s="53"/>
      <c r="L109" s="52"/>
      <c r="M109" s="53"/>
      <c r="N109" s="52"/>
      <c r="O109" s="53"/>
      <c r="P109" s="52"/>
      <c r="Q109" s="53"/>
      <c r="R109" s="52"/>
      <c r="S109" s="53"/>
      <c r="T109" s="60"/>
      <c r="U109" s="53"/>
      <c r="V109" s="91"/>
      <c r="W109" s="53"/>
      <c r="X109" s="53"/>
      <c r="Y109" s="53"/>
      <c r="Z109" s="53"/>
      <c r="AA109" s="53"/>
      <c r="AB109" s="91"/>
      <c r="AC109" s="51">
        <f t="shared" si="18"/>
        <v>0</v>
      </c>
      <c r="AD109" s="60"/>
      <c r="AE109" s="53"/>
      <c r="AF109" s="91"/>
      <c r="AG109" s="53"/>
      <c r="AH109" s="54">
        <f t="shared" si="16"/>
        <v>0</v>
      </c>
      <c r="AI109" s="54">
        <f t="shared" si="16"/>
        <v>0</v>
      </c>
      <c r="AJ109" s="91"/>
    </row>
    <row r="110" spans="1:37" ht="15.75" customHeight="1">
      <c r="A110" s="34" t="s">
        <v>238</v>
      </c>
      <c r="B110" s="35" t="s">
        <v>239</v>
      </c>
      <c r="C110" s="36"/>
      <c r="D110" s="46"/>
      <c r="E110" s="78"/>
      <c r="F110" s="37"/>
      <c r="G110" s="48"/>
      <c r="H110" s="38"/>
      <c r="I110" s="50"/>
      <c r="J110" s="50"/>
      <c r="K110" s="41"/>
      <c r="L110" s="40"/>
      <c r="M110" s="41"/>
      <c r="N110" s="40"/>
      <c r="O110" s="41"/>
      <c r="P110" s="40"/>
      <c r="Q110" s="41"/>
      <c r="R110" s="40"/>
      <c r="S110" s="41"/>
      <c r="T110" s="60"/>
      <c r="U110" s="41"/>
      <c r="V110" s="48"/>
      <c r="W110" s="53"/>
      <c r="X110" s="41"/>
      <c r="Y110" s="41"/>
      <c r="Z110" s="41"/>
      <c r="AA110" s="41"/>
      <c r="AB110" s="48"/>
      <c r="AC110" s="51">
        <f t="shared" si="18"/>
        <v>0</v>
      </c>
      <c r="AD110" s="60"/>
      <c r="AE110" s="41"/>
      <c r="AF110" s="48"/>
      <c r="AG110" s="41"/>
      <c r="AH110" s="54">
        <f t="shared" si="16"/>
        <v>0</v>
      </c>
      <c r="AI110" s="54">
        <f t="shared" si="16"/>
        <v>0</v>
      </c>
      <c r="AJ110" s="48"/>
    </row>
    <row r="111" spans="1:37" ht="15.75" customHeight="1" thickBot="1">
      <c r="A111" s="96" t="s">
        <v>240</v>
      </c>
      <c r="B111" s="97" t="s">
        <v>241</v>
      </c>
      <c r="C111" s="98" t="s">
        <v>195</v>
      </c>
      <c r="D111" s="46">
        <f t="shared" si="17"/>
        <v>0</v>
      </c>
      <c r="E111" s="99"/>
      <c r="F111" s="100"/>
      <c r="G111" s="48">
        <v>1</v>
      </c>
      <c r="H111" s="101">
        <v>636.37</v>
      </c>
      <c r="I111" s="50">
        <f>H111*D111</f>
        <v>0</v>
      </c>
      <c r="J111" s="50">
        <v>0</v>
      </c>
      <c r="K111" s="102"/>
      <c r="L111" s="103"/>
      <c r="M111" s="102"/>
      <c r="N111" s="103"/>
      <c r="O111" s="102"/>
      <c r="P111" s="103"/>
      <c r="Q111" s="102"/>
      <c r="R111" s="103"/>
      <c r="S111" s="102"/>
      <c r="T111" s="103"/>
      <c r="U111" s="102">
        <f>T111*H111</f>
        <v>0</v>
      </c>
      <c r="V111" s="48"/>
      <c r="W111" s="53"/>
      <c r="X111" s="102"/>
      <c r="Y111" s="102"/>
      <c r="Z111" s="102"/>
      <c r="AA111" s="102"/>
      <c r="AB111" s="48"/>
      <c r="AC111" s="51">
        <f t="shared" si="18"/>
        <v>0</v>
      </c>
      <c r="AD111" s="60"/>
      <c r="AE111" s="102"/>
      <c r="AF111" s="48"/>
      <c r="AG111" s="102"/>
      <c r="AH111" s="54">
        <f t="shared" si="16"/>
        <v>0</v>
      </c>
      <c r="AI111" s="54">
        <f t="shared" si="16"/>
        <v>0</v>
      </c>
      <c r="AJ111" s="48"/>
    </row>
    <row r="112" spans="1:37" ht="15" customHeight="1" thickBot="1">
      <c r="A112" s="190" t="s">
        <v>242</v>
      </c>
      <c r="B112" s="190"/>
      <c r="C112" s="104"/>
      <c r="D112" s="104"/>
      <c r="E112" s="104"/>
      <c r="F112" s="105"/>
      <c r="G112" s="105"/>
      <c r="H112" s="106"/>
      <c r="I112" s="107">
        <f>SUM(I12:I111)</f>
        <v>1450162.3575000002</v>
      </c>
      <c r="J112" s="108"/>
      <c r="K112" s="109">
        <f>SUM(K11:K111)</f>
        <v>0</v>
      </c>
      <c r="L112" s="108"/>
      <c r="M112" s="109">
        <f>SUM(M11:M111)</f>
        <v>0</v>
      </c>
      <c r="N112" s="108"/>
      <c r="O112" s="109">
        <f>SUM(O11:O111)</f>
        <v>0</v>
      </c>
      <c r="P112" s="108"/>
      <c r="Q112" s="109">
        <f>SUM(Q11:Q111)</f>
        <v>0</v>
      </c>
      <c r="R112" s="108"/>
      <c r="S112" s="109">
        <f>SUM(S11:S111)</f>
        <v>127789.69</v>
      </c>
      <c r="T112" s="108"/>
      <c r="U112" s="109">
        <f>SUM(U11:U111)</f>
        <v>1325372.6675</v>
      </c>
      <c r="V112" s="109"/>
      <c r="W112" s="109">
        <f>SUM(W12:W111)</f>
        <v>0</v>
      </c>
      <c r="X112" s="109"/>
      <c r="Y112" s="109">
        <f>SUM(Y12:Y111)</f>
        <v>0</v>
      </c>
      <c r="Z112" s="109"/>
      <c r="AA112" s="109">
        <v>0</v>
      </c>
      <c r="AB112" s="109"/>
      <c r="AC112" s="109">
        <f>SUM(AC12:AC111)</f>
        <v>0</v>
      </c>
      <c r="AD112" s="108"/>
      <c r="AE112" s="109">
        <f>SUM(AE11:AE111)</f>
        <v>0</v>
      </c>
      <c r="AF112" s="109"/>
      <c r="AG112" s="109">
        <f>SUM(AG15:AG80)</f>
        <v>0</v>
      </c>
      <c r="AH112" s="193">
        <f>SUM(K112:AG112)</f>
        <v>1453162.3574999999</v>
      </c>
      <c r="AI112" s="194"/>
      <c r="AJ112" s="110"/>
      <c r="AK112" s="71"/>
    </row>
    <row r="113" spans="1:37" ht="16.5" thickBot="1">
      <c r="A113" s="111" t="s">
        <v>243</v>
      </c>
      <c r="B113" s="112" t="s">
        <v>244</v>
      </c>
      <c r="C113" s="113"/>
      <c r="D113" s="113"/>
      <c r="E113" s="113"/>
      <c r="F113" s="114"/>
      <c r="G113" s="114"/>
      <c r="H113" s="112"/>
      <c r="I113" s="115">
        <f>SUM(K113:W113)</f>
        <v>74737.03</v>
      </c>
      <c r="J113" s="116"/>
      <c r="K113" s="117">
        <v>7644.33</v>
      </c>
      <c r="L113" s="117"/>
      <c r="M113" s="117">
        <v>14090.7</v>
      </c>
      <c r="N113" s="117"/>
      <c r="O113" s="117">
        <v>12576</v>
      </c>
      <c r="P113" s="117"/>
      <c r="Q113" s="117">
        <v>12426</v>
      </c>
      <c r="R113" s="116"/>
      <c r="S113" s="117">
        <v>14000</v>
      </c>
      <c r="T113" s="116"/>
      <c r="U113" s="117">
        <v>14000</v>
      </c>
      <c r="V113" s="117"/>
      <c r="W113" s="117"/>
      <c r="X113" s="117"/>
      <c r="Y113" s="117"/>
      <c r="Z113" s="117"/>
      <c r="AA113" s="117"/>
      <c r="AB113" s="117"/>
      <c r="AC113" s="117"/>
      <c r="AD113" s="116"/>
      <c r="AE113" s="117"/>
      <c r="AF113" s="117"/>
      <c r="AG113" s="117"/>
      <c r="AH113" s="189">
        <f>SUM(K113:AG113)</f>
        <v>74737.03</v>
      </c>
      <c r="AI113" s="189"/>
    </row>
    <row r="114" spans="1:37" ht="16.5" thickBot="1">
      <c r="A114" s="111" t="s">
        <v>245</v>
      </c>
      <c r="B114" s="112" t="s">
        <v>246</v>
      </c>
      <c r="C114" s="113"/>
      <c r="D114" s="113"/>
      <c r="E114" s="113"/>
      <c r="F114" s="114"/>
      <c r="G114" s="114"/>
      <c r="H114" s="112"/>
      <c r="I114" s="115">
        <f t="shared" ref="I114:I117" si="23">SUM(K114:W114)</f>
        <v>25382.61</v>
      </c>
      <c r="J114" s="116"/>
      <c r="K114" s="117"/>
      <c r="L114" s="117"/>
      <c r="M114" s="117">
        <v>2943</v>
      </c>
      <c r="N114" s="117"/>
      <c r="O114" s="117">
        <v>5668</v>
      </c>
      <c r="P114" s="117"/>
      <c r="Q114" s="117">
        <v>5600</v>
      </c>
      <c r="R114" s="116"/>
      <c r="S114" s="117">
        <v>5668</v>
      </c>
      <c r="T114" s="116"/>
      <c r="U114" s="117">
        <v>5503.61</v>
      </c>
      <c r="V114" s="117"/>
      <c r="W114" s="117"/>
      <c r="X114" s="117"/>
      <c r="Y114" s="117"/>
      <c r="Z114" s="117"/>
      <c r="AA114" s="117"/>
      <c r="AB114" s="117"/>
      <c r="AC114" s="117"/>
      <c r="AD114" s="116"/>
      <c r="AE114" s="117"/>
      <c r="AF114" s="117"/>
      <c r="AG114" s="117"/>
      <c r="AH114" s="189">
        <f>SUM(K114:AG114)</f>
        <v>25382.61</v>
      </c>
      <c r="AI114" s="189"/>
    </row>
    <row r="115" spans="1:37" ht="16.5" thickBot="1">
      <c r="A115" s="111" t="s">
        <v>247</v>
      </c>
      <c r="B115" s="112" t="s">
        <v>248</v>
      </c>
      <c r="C115" s="113"/>
      <c r="D115" s="113"/>
      <c r="E115" s="113"/>
      <c r="F115" s="114"/>
      <c r="G115" s="114"/>
      <c r="H115" s="112"/>
      <c r="I115" s="115">
        <f t="shared" si="23"/>
        <v>0</v>
      </c>
      <c r="J115" s="116"/>
      <c r="K115" s="117"/>
      <c r="L115" s="117"/>
      <c r="M115" s="117">
        <v>0</v>
      </c>
      <c r="N115" s="117"/>
      <c r="O115" s="117">
        <v>0</v>
      </c>
      <c r="P115" s="117"/>
      <c r="Q115" s="117">
        <v>0</v>
      </c>
      <c r="R115" s="116"/>
      <c r="S115" s="117">
        <v>0</v>
      </c>
      <c r="T115" s="116"/>
      <c r="U115" s="117">
        <v>0</v>
      </c>
      <c r="V115" s="117"/>
      <c r="W115" s="117"/>
      <c r="X115" s="117"/>
      <c r="Y115" s="117"/>
      <c r="Z115" s="117"/>
      <c r="AA115" s="117"/>
      <c r="AB115" s="117"/>
      <c r="AC115" s="117"/>
      <c r="AD115" s="116"/>
      <c r="AE115" s="117"/>
      <c r="AF115" s="117"/>
      <c r="AG115" s="117"/>
      <c r="AH115" s="189">
        <f>SUM(K115:AE115)</f>
        <v>0</v>
      </c>
      <c r="AI115" s="189"/>
    </row>
    <row r="116" spans="1:37" ht="16.5" thickBot="1">
      <c r="A116" s="111" t="s">
        <v>249</v>
      </c>
      <c r="B116" s="112" t="s">
        <v>250</v>
      </c>
      <c r="C116" s="113"/>
      <c r="D116" s="113"/>
      <c r="E116" s="113"/>
      <c r="F116" s="114"/>
      <c r="G116" s="114"/>
      <c r="H116" s="112"/>
      <c r="I116" s="115">
        <f t="shared" si="23"/>
        <v>15420</v>
      </c>
      <c r="J116" s="116"/>
      <c r="K116" s="117"/>
      <c r="L116" s="117"/>
      <c r="M116" s="117">
        <v>1710</v>
      </c>
      <c r="N116" s="117"/>
      <c r="O116" s="117">
        <v>3710</v>
      </c>
      <c r="P116" s="117"/>
      <c r="Q116" s="117">
        <v>4000</v>
      </c>
      <c r="R116" s="116"/>
      <c r="S116" s="117">
        <v>3000</v>
      </c>
      <c r="T116" s="116"/>
      <c r="U116" s="117">
        <v>3000</v>
      </c>
      <c r="V116" s="117"/>
      <c r="W116" s="117"/>
      <c r="X116" s="117"/>
      <c r="Y116" s="117"/>
      <c r="Z116" s="117"/>
      <c r="AA116" s="117"/>
      <c r="AB116" s="117"/>
      <c r="AC116" s="117"/>
      <c r="AD116" s="116"/>
      <c r="AE116" s="117"/>
      <c r="AF116" s="117"/>
      <c r="AG116" s="117"/>
      <c r="AH116" s="189">
        <f>SUM(K116:AG116)</f>
        <v>15420</v>
      </c>
      <c r="AI116" s="189"/>
    </row>
    <row r="117" spans="1:37" ht="16.5" thickBot="1">
      <c r="A117" s="111" t="s">
        <v>31</v>
      </c>
      <c r="B117" s="112" t="s">
        <v>251</v>
      </c>
      <c r="C117" s="113"/>
      <c r="D117" s="113"/>
      <c r="E117" s="113"/>
      <c r="F117" s="114"/>
      <c r="G117" s="114"/>
      <c r="H117" s="112"/>
      <c r="I117" s="115">
        <f t="shared" si="23"/>
        <v>0</v>
      </c>
      <c r="J117" s="116"/>
      <c r="K117" s="117"/>
      <c r="L117" s="117"/>
      <c r="M117" s="117">
        <v>0</v>
      </c>
      <c r="N117" s="117"/>
      <c r="O117" s="117">
        <v>0</v>
      </c>
      <c r="P117" s="117"/>
      <c r="Q117" s="117">
        <v>0</v>
      </c>
      <c r="R117" s="116"/>
      <c r="S117" s="117">
        <v>0</v>
      </c>
      <c r="T117" s="116"/>
      <c r="U117" s="117"/>
      <c r="V117" s="117"/>
      <c r="W117" s="117"/>
      <c r="X117" s="117"/>
      <c r="Y117" s="117"/>
      <c r="Z117" s="117"/>
      <c r="AA117" s="117"/>
      <c r="AB117" s="117"/>
      <c r="AC117" s="117"/>
      <c r="AD117" s="116"/>
      <c r="AE117" s="117"/>
      <c r="AF117" s="117"/>
      <c r="AG117" s="117"/>
      <c r="AH117" s="189">
        <f>SUM(K117:AE117)</f>
        <v>0</v>
      </c>
      <c r="AI117" s="189"/>
    </row>
    <row r="118" spans="1:37" ht="16.5" thickBot="1">
      <c r="A118" s="190" t="s">
        <v>252</v>
      </c>
      <c r="B118" s="190"/>
      <c r="C118" s="104"/>
      <c r="D118" s="104"/>
      <c r="E118" s="104"/>
      <c r="F118" s="105"/>
      <c r="G118" s="105"/>
      <c r="H118" s="106"/>
      <c r="I118" s="107">
        <f>SUM(I113:I117)</f>
        <v>115539.64</v>
      </c>
      <c r="J118" s="118"/>
      <c r="K118" s="119"/>
      <c r="L118" s="119"/>
      <c r="M118" s="119">
        <v>18743.7</v>
      </c>
      <c r="N118" s="119"/>
      <c r="O118" s="119">
        <v>21954</v>
      </c>
      <c r="P118" s="120"/>
      <c r="Q118" s="119">
        <v>22026</v>
      </c>
      <c r="R118" s="118"/>
      <c r="S118" s="119">
        <f>SUM(S113:S117)</f>
        <v>22668</v>
      </c>
      <c r="T118" s="119"/>
      <c r="U118" s="119">
        <f>SUM(U113:U117)</f>
        <v>22503.61</v>
      </c>
      <c r="V118" s="121"/>
      <c r="W118" s="121">
        <f>SUM(W113:W117)</f>
        <v>0</v>
      </c>
      <c r="X118" s="121"/>
      <c r="Y118" s="121">
        <f>SUM(Y113:Y117)</f>
        <v>0</v>
      </c>
      <c r="Z118" s="121"/>
      <c r="AA118" s="121">
        <f>SUM(AA113:AA117)</f>
        <v>0</v>
      </c>
      <c r="AB118" s="121"/>
      <c r="AC118" s="121">
        <f>SUM(AC113:AC117)</f>
        <v>0</v>
      </c>
      <c r="AD118" s="118"/>
      <c r="AE118" s="121">
        <f>SUM(AE113:AE117)</f>
        <v>0</v>
      </c>
      <c r="AF118" s="121"/>
      <c r="AG118" s="121">
        <f>SUM(AG113:AG117)</f>
        <v>0</v>
      </c>
      <c r="AH118" s="191">
        <f>SUM(K118:AG118)</f>
        <v>107895.31</v>
      </c>
      <c r="AI118" s="192"/>
    </row>
    <row r="119" spans="1:37" ht="18.75" thickBot="1">
      <c r="A119" s="182" t="s">
        <v>28</v>
      </c>
      <c r="B119" s="182"/>
      <c r="C119" s="122"/>
      <c r="D119" s="122"/>
      <c r="E119" s="122"/>
      <c r="F119" s="123"/>
      <c r="G119" s="123"/>
      <c r="H119" s="124"/>
      <c r="I119" s="125">
        <v>1568702</v>
      </c>
      <c r="J119" s="126"/>
      <c r="K119" s="127">
        <v>7644.33</v>
      </c>
      <c r="L119" s="127"/>
      <c r="M119" s="127">
        <v>18743.7</v>
      </c>
      <c r="N119" s="127"/>
      <c r="O119" s="127">
        <v>21954</v>
      </c>
      <c r="P119" s="127"/>
      <c r="Q119" s="127">
        <v>22026</v>
      </c>
      <c r="R119" s="127"/>
      <c r="S119" s="127">
        <f>S112+S118</f>
        <v>150457.69</v>
      </c>
      <c r="T119" s="127"/>
      <c r="U119" s="127">
        <f>U112+U118</f>
        <v>1347876.2775000001</v>
      </c>
      <c r="V119" s="127"/>
      <c r="W119" s="127">
        <f>W112+W118</f>
        <v>0</v>
      </c>
      <c r="X119" s="127"/>
      <c r="Y119" s="127">
        <f>SUM(Y112,Y118)</f>
        <v>0</v>
      </c>
      <c r="Z119" s="128"/>
      <c r="AA119" s="127">
        <f>SUM(AA112,AA118)</f>
        <v>0</v>
      </c>
      <c r="AB119" s="127"/>
      <c r="AC119" s="127">
        <f>SUM(AC112,AC118)</f>
        <v>0</v>
      </c>
      <c r="AD119" s="126"/>
      <c r="AE119" s="128">
        <f>AE112+AE118</f>
        <v>0</v>
      </c>
      <c r="AF119" s="128"/>
      <c r="AG119" s="128">
        <f>SUM(AG112,AG118)</f>
        <v>0</v>
      </c>
      <c r="AH119" s="183">
        <f>SUM(K119:AG119)</f>
        <v>1568701.9975000001</v>
      </c>
      <c r="AI119" s="184"/>
      <c r="AK119" s="129"/>
    </row>
    <row r="120" spans="1:37">
      <c r="A120" s="130"/>
      <c r="B120" s="131"/>
      <c r="C120" s="132"/>
      <c r="D120" s="132"/>
      <c r="E120" s="132"/>
      <c r="F120" s="133"/>
      <c r="G120" s="133"/>
      <c r="H120" s="131"/>
      <c r="I120" s="134"/>
      <c r="J120" s="135"/>
      <c r="K120" s="136"/>
      <c r="L120" s="135"/>
      <c r="M120" s="136"/>
      <c r="N120" s="135"/>
      <c r="O120" s="136"/>
      <c r="P120" s="135"/>
      <c r="Q120" s="136">
        <v>194044.21997599999</v>
      </c>
      <c r="R120" s="135"/>
      <c r="S120" s="136">
        <v>194044.21997599999</v>
      </c>
      <c r="T120" s="135"/>
      <c r="U120" s="136">
        <v>235912.67999100001</v>
      </c>
      <c r="V120" s="136"/>
      <c r="W120" s="136"/>
      <c r="X120" s="136"/>
      <c r="Y120" s="136"/>
      <c r="Z120" s="136"/>
      <c r="AA120" s="136"/>
      <c r="AB120" s="136"/>
      <c r="AC120" s="136"/>
      <c r="AD120" s="135"/>
      <c r="AE120" s="136">
        <v>22286.74</v>
      </c>
      <c r="AF120" s="136"/>
      <c r="AG120" s="136"/>
      <c r="AI120" s="3">
        <v>1568702</v>
      </c>
    </row>
    <row r="121" spans="1:37">
      <c r="A121" s="137"/>
      <c r="B121" s="137"/>
      <c r="C121" s="137"/>
      <c r="D121" s="137"/>
      <c r="E121" s="137"/>
      <c r="F121" s="138"/>
      <c r="G121" s="138"/>
      <c r="H121" s="139"/>
      <c r="J121" s="141"/>
      <c r="L121" s="141"/>
      <c r="M121" s="71">
        <f>K119+M119</f>
        <v>26388.03</v>
      </c>
      <c r="N121" s="141"/>
      <c r="O121" s="71">
        <f>M121+O119</f>
        <v>48342.03</v>
      </c>
      <c r="P121" s="141"/>
      <c r="Q121" s="71">
        <f>O121+Q119</f>
        <v>70368.03</v>
      </c>
      <c r="R121" s="141"/>
      <c r="S121" s="71">
        <f>Q121+S119</f>
        <v>220825.72</v>
      </c>
      <c r="T121" s="141"/>
      <c r="AD121" s="141"/>
      <c r="AI121" s="3">
        <f>AI120-AH119</f>
        <v>2.4999999441206455E-3</v>
      </c>
    </row>
    <row r="122" spans="1:37" hidden="1">
      <c r="A122" s="137"/>
      <c r="B122" s="137"/>
      <c r="C122" s="137"/>
      <c r="D122" s="137"/>
      <c r="E122" s="137"/>
      <c r="F122" s="138"/>
      <c r="G122" s="138"/>
      <c r="H122" s="139"/>
      <c r="J122" s="141"/>
      <c r="L122" s="141"/>
      <c r="N122" s="141"/>
      <c r="P122" s="141"/>
      <c r="R122" s="141"/>
      <c r="T122" s="141"/>
      <c r="AD122" s="141"/>
    </row>
    <row r="123" spans="1:37" ht="15" hidden="1">
      <c r="A123" s="142"/>
      <c r="B123" s="143" t="s">
        <v>253</v>
      </c>
      <c r="C123" s="45" t="s">
        <v>254</v>
      </c>
      <c r="D123" s="45"/>
      <c r="E123" s="45"/>
      <c r="F123" s="144"/>
      <c r="G123" s="144"/>
      <c r="H123" s="145"/>
      <c r="J123" s="141"/>
      <c r="L123" s="141"/>
      <c r="N123" s="141"/>
      <c r="P123" s="141"/>
      <c r="R123" s="141"/>
      <c r="T123" s="141"/>
      <c r="AD123" s="141"/>
    </row>
    <row r="124" spans="1:37" ht="15" hidden="1">
      <c r="A124" s="146"/>
      <c r="B124" s="143" t="s">
        <v>255</v>
      </c>
      <c r="C124" s="147">
        <v>794173.88000000047</v>
      </c>
      <c r="D124" s="147"/>
      <c r="E124" s="147"/>
      <c r="F124" s="148"/>
      <c r="G124" s="148"/>
      <c r="H124" s="145">
        <v>12205221.380000008</v>
      </c>
      <c r="J124" s="141"/>
      <c r="L124" s="141"/>
      <c r="N124" s="141"/>
      <c r="P124" s="141"/>
      <c r="R124" s="141"/>
      <c r="T124" s="141"/>
      <c r="AD124" s="141"/>
    </row>
    <row r="125" spans="1:37" ht="15" hidden="1">
      <c r="A125" s="146"/>
      <c r="B125" s="143" t="s">
        <v>256</v>
      </c>
      <c r="C125" s="147">
        <v>30033.869250370015</v>
      </c>
      <c r="D125" s="147"/>
      <c r="E125" s="147"/>
      <c r="F125" s="148"/>
      <c r="G125" s="148"/>
      <c r="H125" s="145">
        <v>461574</v>
      </c>
      <c r="J125" s="141"/>
      <c r="L125" s="141"/>
      <c r="N125" s="141"/>
      <c r="P125" s="141"/>
      <c r="R125" s="141"/>
      <c r="T125" s="141"/>
      <c r="AD125" s="141"/>
    </row>
    <row r="126" spans="1:37" ht="15" hidden="1">
      <c r="A126" s="146"/>
      <c r="B126" s="143" t="s">
        <v>257</v>
      </c>
      <c r="C126" s="147">
        <v>10434.012649442202</v>
      </c>
      <c r="D126" s="147"/>
      <c r="E126" s="147"/>
      <c r="F126" s="148"/>
      <c r="G126" s="148"/>
      <c r="H126" s="145">
        <v>160354.6</v>
      </c>
      <c r="J126" s="141"/>
      <c r="L126" s="141"/>
      <c r="N126" s="141"/>
      <c r="P126" s="141"/>
      <c r="R126" s="141"/>
      <c r="T126" s="141"/>
      <c r="AD126" s="141"/>
    </row>
    <row r="127" spans="1:37" ht="15" hidden="1">
      <c r="A127" s="146"/>
      <c r="B127" s="143" t="s">
        <v>258</v>
      </c>
      <c r="C127" s="147">
        <v>1161.5356858454807</v>
      </c>
      <c r="D127" s="147"/>
      <c r="E127" s="147"/>
      <c r="F127" s="148"/>
      <c r="G127" s="148"/>
      <c r="H127" s="145">
        <v>17851</v>
      </c>
      <c r="J127" s="141"/>
      <c r="L127" s="141"/>
      <c r="N127" s="141"/>
      <c r="P127" s="141"/>
      <c r="R127" s="141"/>
      <c r="T127" s="141"/>
      <c r="AD127" s="141"/>
    </row>
    <row r="128" spans="1:37" ht="15" hidden="1">
      <c r="A128" s="146"/>
      <c r="B128" s="143" t="s">
        <v>259</v>
      </c>
      <c r="C128" s="147">
        <v>4599.6830948975949</v>
      </c>
      <c r="D128" s="147"/>
      <c r="E128" s="147"/>
      <c r="F128" s="148"/>
      <c r="G128" s="148"/>
      <c r="H128" s="145">
        <v>70690</v>
      </c>
      <c r="J128" s="141"/>
      <c r="L128" s="141"/>
      <c r="N128" s="141"/>
      <c r="P128" s="141"/>
      <c r="R128" s="141"/>
      <c r="T128" s="141"/>
      <c r="AD128" s="141"/>
    </row>
    <row r="129" spans="1:34" ht="15" hidden="1">
      <c r="A129" s="146"/>
      <c r="B129" s="143" t="s">
        <v>260</v>
      </c>
      <c r="C129" s="147">
        <v>10571.907681000406</v>
      </c>
      <c r="D129" s="147"/>
      <c r="E129" s="147"/>
      <c r="F129" s="148"/>
      <c r="G129" s="148"/>
      <c r="H129" s="145">
        <v>162473.82</v>
      </c>
      <c r="J129" s="141"/>
      <c r="L129" s="141"/>
      <c r="N129" s="141"/>
      <c r="P129" s="141"/>
      <c r="R129" s="141"/>
      <c r="T129" s="141"/>
      <c r="AD129" s="141"/>
    </row>
    <row r="130" spans="1:34" ht="15" hidden="1">
      <c r="A130" s="146"/>
      <c r="B130" s="143" t="s">
        <v>261</v>
      </c>
      <c r="C130" s="147">
        <v>12659.163414155208</v>
      </c>
      <c r="D130" s="147"/>
      <c r="E130" s="147"/>
      <c r="F130" s="148"/>
      <c r="G130" s="148"/>
      <c r="H130" s="145">
        <v>194551.72</v>
      </c>
      <c r="J130" s="141"/>
      <c r="K130" s="149"/>
      <c r="L130" s="141"/>
      <c r="M130" s="149"/>
      <c r="N130" s="141"/>
      <c r="O130" s="149"/>
      <c r="P130" s="141"/>
      <c r="Q130" s="149"/>
      <c r="R130" s="141"/>
      <c r="S130" s="149"/>
      <c r="T130" s="141"/>
      <c r="U130" s="149"/>
      <c r="V130" s="149"/>
      <c r="W130" s="149"/>
      <c r="X130" s="149"/>
      <c r="Y130" s="149"/>
      <c r="Z130" s="149"/>
      <c r="AA130" s="149"/>
      <c r="AB130" s="149"/>
      <c r="AC130" s="149"/>
      <c r="AD130" s="141"/>
      <c r="AE130" s="149"/>
      <c r="AF130" s="149"/>
      <c r="AG130" s="149"/>
    </row>
    <row r="131" spans="1:34" ht="15" hidden="1">
      <c r="A131" s="146"/>
      <c r="B131" s="143" t="s">
        <v>262</v>
      </c>
      <c r="C131" s="147">
        <v>69460.1717757109</v>
      </c>
      <c r="D131" s="147"/>
      <c r="E131" s="147"/>
      <c r="F131" s="148"/>
      <c r="G131" s="148"/>
      <c r="H131" s="145">
        <v>1067495.1399999999</v>
      </c>
      <c r="J131" s="141"/>
      <c r="L131" s="141"/>
      <c r="N131" s="141"/>
      <c r="P131" s="141"/>
      <c r="R131" s="141"/>
      <c r="T131" s="141"/>
      <c r="AD131" s="141"/>
    </row>
    <row r="132" spans="1:34" ht="15" hidden="1">
      <c r="A132" s="146"/>
      <c r="B132" s="143" t="s">
        <v>263</v>
      </c>
      <c r="C132" s="147">
        <v>863634.05177571136</v>
      </c>
      <c r="D132" s="147"/>
      <c r="E132" s="147"/>
      <c r="F132" s="148"/>
      <c r="G132" s="148"/>
      <c r="H132" s="145">
        <v>13272716.520000009</v>
      </c>
      <c r="J132" s="141"/>
      <c r="L132" s="141"/>
      <c r="N132" s="141"/>
      <c r="P132" s="141"/>
      <c r="R132" s="141"/>
      <c r="T132" s="141"/>
      <c r="AD132" s="141"/>
    </row>
    <row r="133" spans="1:34" hidden="1">
      <c r="H133" s="151"/>
    </row>
    <row r="134" spans="1:34" hidden="1"/>
    <row r="135" spans="1:34" ht="15" hidden="1">
      <c r="B135" s="185" t="s">
        <v>264</v>
      </c>
      <c r="C135" s="186"/>
      <c r="D135" s="186"/>
      <c r="E135" s="186"/>
      <c r="F135" s="186"/>
      <c r="G135" s="186"/>
      <c r="H135" s="187"/>
    </row>
    <row r="136" spans="1:34" ht="57" hidden="1">
      <c r="B136" s="154" t="s">
        <v>265</v>
      </c>
      <c r="C136" s="155" t="s">
        <v>266</v>
      </c>
      <c r="D136" s="155"/>
      <c r="E136" s="155"/>
      <c r="F136" s="156" t="s">
        <v>267</v>
      </c>
      <c r="G136" s="156"/>
      <c r="H136" s="157" t="s">
        <v>268</v>
      </c>
    </row>
    <row r="137" spans="1:34" hidden="1">
      <c r="B137" s="158" t="s">
        <v>269</v>
      </c>
      <c r="C137" s="159">
        <v>794173.88000000047</v>
      </c>
      <c r="D137" s="159"/>
      <c r="E137" s="159"/>
      <c r="F137" s="160">
        <v>4599.6831871639506</v>
      </c>
      <c r="G137" s="160"/>
      <c r="H137" s="161">
        <v>12659.163608966312</v>
      </c>
    </row>
    <row r="138" spans="1:34" hidden="1">
      <c r="B138" s="158" t="s">
        <v>270</v>
      </c>
      <c r="C138" s="159">
        <v>637525.18000000063</v>
      </c>
      <c r="D138" s="159"/>
      <c r="E138" s="159"/>
      <c r="F138" s="160">
        <v>3692.4078286730764</v>
      </c>
      <c r="G138" s="160"/>
      <c r="H138" s="162">
        <v>10162.177026592339</v>
      </c>
    </row>
    <row r="139" spans="1:34" ht="15" hidden="1">
      <c r="B139" s="163" t="s">
        <v>271</v>
      </c>
      <c r="C139" s="159">
        <v>1431699.060000001</v>
      </c>
      <c r="D139" s="159"/>
      <c r="E139" s="159"/>
      <c r="F139" s="160">
        <v>8292.091015837028</v>
      </c>
      <c r="G139" s="160"/>
      <c r="H139" s="164">
        <v>22821.340635558649</v>
      </c>
    </row>
    <row r="140" spans="1:34" hidden="1">
      <c r="B140" s="158" t="s">
        <v>272</v>
      </c>
      <c r="C140" s="159"/>
      <c r="D140" s="159"/>
      <c r="E140" s="159"/>
      <c r="F140" s="160">
        <v>8292.09</v>
      </c>
      <c r="G140" s="160"/>
      <c r="H140" s="162"/>
    </row>
    <row r="141" spans="1:34" ht="15" hidden="1">
      <c r="B141" s="163" t="s">
        <v>273</v>
      </c>
      <c r="C141" s="159"/>
      <c r="D141" s="159"/>
      <c r="E141" s="159"/>
      <c r="F141" s="160">
        <v>1.01583702780772E-3</v>
      </c>
      <c r="G141" s="160"/>
      <c r="H141" s="162">
        <v>22821.340635558649</v>
      </c>
    </row>
    <row r="142" spans="1:34">
      <c r="W142" s="71">
        <f>O116-M116</f>
        <v>2000</v>
      </c>
      <c r="AH142" s="165"/>
    </row>
    <row r="143" spans="1:34">
      <c r="F143" s="166"/>
      <c r="G143" s="166"/>
      <c r="AG143" s="71">
        <v>1415522.0003</v>
      </c>
    </row>
    <row r="144" spans="1:34">
      <c r="K144" s="167"/>
      <c r="M144" s="167"/>
      <c r="O144" s="167"/>
      <c r="Q144" s="167"/>
      <c r="S144" s="167"/>
      <c r="U144" s="167"/>
      <c r="V144" s="167"/>
      <c r="W144" s="167"/>
      <c r="X144" s="167"/>
      <c r="Y144" s="167"/>
      <c r="Z144" s="167"/>
      <c r="AA144" s="167"/>
      <c r="AB144" s="167"/>
      <c r="AC144" s="167"/>
      <c r="AE144" s="167"/>
      <c r="AF144" s="167"/>
      <c r="AG144" s="167"/>
    </row>
    <row r="147" spans="8:9">
      <c r="H147" s="188"/>
      <c r="I147" s="188"/>
    </row>
  </sheetData>
  <mergeCells count="38">
    <mergeCell ref="A1:K1"/>
    <mergeCell ref="A2:K2"/>
    <mergeCell ref="B3:K3"/>
    <mergeCell ref="B4:K4"/>
    <mergeCell ref="B5:K5"/>
    <mergeCell ref="AH113:AI113"/>
    <mergeCell ref="R8:S8"/>
    <mergeCell ref="T8:U8"/>
    <mergeCell ref="V8:W8"/>
    <mergeCell ref="X8:Y8"/>
    <mergeCell ref="Z8:AA8"/>
    <mergeCell ref="AB8:AC8"/>
    <mergeCell ref="AD8:AE8"/>
    <mergeCell ref="AF8:AG8"/>
    <mergeCell ref="AH8:AI8"/>
    <mergeCell ref="A112:B112"/>
    <mergeCell ref="AH112:AI112"/>
    <mergeCell ref="H8:H9"/>
    <mergeCell ref="I8:I9"/>
    <mergeCell ref="J8:K8"/>
    <mergeCell ref="L8:M8"/>
    <mergeCell ref="N8:O8"/>
    <mergeCell ref="P8:Q8"/>
    <mergeCell ref="A8:A9"/>
    <mergeCell ref="B8:B9"/>
    <mergeCell ref="C8:C9"/>
    <mergeCell ref="D8:D9"/>
    <mergeCell ref="F8:F9"/>
    <mergeCell ref="A119:B119"/>
    <mergeCell ref="AH119:AI119"/>
    <mergeCell ref="B135:H135"/>
    <mergeCell ref="H147:I147"/>
    <mergeCell ref="AH114:AI114"/>
    <mergeCell ref="AH115:AI115"/>
    <mergeCell ref="AH116:AI116"/>
    <mergeCell ref="AH117:AI117"/>
    <mergeCell ref="A118:B118"/>
    <mergeCell ref="AH118:AI118"/>
  </mergeCells>
  <pageMargins left="0.25" right="0.25" top="0.75" bottom="0.75" header="0.3" footer="0.3"/>
  <pageSetup paperSize="9" scale="58" fitToHeight="0" orientation="landscape" r:id="rId1"/>
  <rowBreaks count="2" manualBreakCount="2">
    <brk id="50" max="16383" man="1"/>
    <brk id="95" max="34" man="1"/>
  </row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N159"/>
  <sheetViews>
    <sheetView tabSelected="1" view="pageBreakPreview" topLeftCell="A6" zoomScale="70" zoomScaleNormal="115" zoomScaleSheetLayoutView="70" workbookViewId="0">
      <selection activeCell="T89" sqref="T89"/>
    </sheetView>
  </sheetViews>
  <sheetFormatPr baseColWidth="10" defaultColWidth="6.85546875" defaultRowHeight="15"/>
  <cols>
    <col min="1" max="1" width="14.85546875" style="216" bestFit="1" customWidth="1"/>
    <col min="2" max="2" width="132" style="216" bestFit="1" customWidth="1"/>
    <col min="3" max="3" width="13.42578125" style="486" bestFit="1" customWidth="1"/>
    <col min="4" max="4" width="8.5703125" style="486" bestFit="1" customWidth="1"/>
    <col min="5" max="5" width="9" style="486" hidden="1" customWidth="1"/>
    <col min="6" max="6" width="10" style="486" bestFit="1" customWidth="1"/>
    <col min="7" max="7" width="6.85546875" style="486" bestFit="1" customWidth="1"/>
    <col min="8" max="8" width="14.5703125" style="489" bestFit="1" customWidth="1"/>
    <col min="9" max="9" width="17.42578125" style="512" bestFit="1" customWidth="1"/>
    <col min="10" max="10" width="17.7109375" style="514" bestFit="1" customWidth="1"/>
    <col min="11" max="11" width="3.5703125" style="488" bestFit="1" customWidth="1"/>
    <col min="12" max="12" width="16.85546875" style="327" bestFit="1" customWidth="1"/>
    <col min="13" max="13" width="3.5703125" style="488" bestFit="1" customWidth="1"/>
    <col min="14" max="14" width="17.85546875" style="327" bestFit="1" customWidth="1"/>
    <col min="15" max="15" width="5" style="488" bestFit="1" customWidth="1"/>
    <col min="16" max="16" width="18.28515625" style="327" bestFit="1" customWidth="1"/>
    <col min="17" max="17" width="3.5703125" style="488" bestFit="1" customWidth="1"/>
    <col min="18" max="18" width="18.28515625" style="327" bestFit="1" customWidth="1"/>
    <col min="19" max="19" width="4.5703125" style="488" bestFit="1" customWidth="1"/>
    <col min="20" max="20" width="18.85546875" style="327" bestFit="1" customWidth="1"/>
    <col min="21" max="21" width="8.140625" style="488" bestFit="1" customWidth="1"/>
    <col min="22" max="22" width="21" style="327" bestFit="1" customWidth="1"/>
    <col min="23" max="23" width="5.7109375" style="327" bestFit="1" customWidth="1"/>
    <col min="24" max="24" width="18.28515625" style="327" bestFit="1" customWidth="1"/>
    <col min="25" max="25" width="6.85546875" style="327" bestFit="1" customWidth="1"/>
    <col min="26" max="26" width="18.28515625" style="327" bestFit="1" customWidth="1"/>
    <col min="27" max="27" width="6.85546875" style="327" bestFit="1" customWidth="1"/>
    <col min="28" max="28" width="18.28515625" style="327" bestFit="1" customWidth="1"/>
    <col min="29" max="29" width="6.85546875" style="327" bestFit="1" customWidth="1"/>
    <col min="30" max="30" width="18.28515625" style="327" bestFit="1" customWidth="1"/>
    <col min="31" max="31" width="6.85546875" style="488" bestFit="1" customWidth="1"/>
    <col min="32" max="32" width="11.140625" style="327" bestFit="1" customWidth="1"/>
    <col min="33" max="33" width="3.5703125" style="327" bestFit="1" customWidth="1"/>
    <col min="34" max="34" width="11.140625" style="327" bestFit="1" customWidth="1"/>
    <col min="35" max="35" width="9.7109375" style="214" bestFit="1" customWidth="1"/>
    <col min="36" max="36" width="17.85546875" style="215" bestFit="1" customWidth="1"/>
    <col min="37" max="37" width="8.85546875" style="216" bestFit="1" customWidth="1"/>
    <col min="38" max="38" width="14.42578125" style="216" customWidth="1"/>
    <col min="39" max="39" width="6.85546875" style="216"/>
    <col min="40" max="40" width="8.42578125" style="216" bestFit="1" customWidth="1"/>
    <col min="41" max="16384" width="6.85546875" style="216"/>
  </cols>
  <sheetData>
    <row r="1" spans="1:37" ht="15" customHeight="1">
      <c r="A1" s="212"/>
      <c r="B1" s="212"/>
      <c r="C1" s="212"/>
      <c r="D1" s="212"/>
      <c r="E1" s="212"/>
      <c r="F1" s="212"/>
      <c r="G1" s="212"/>
      <c r="H1" s="212"/>
      <c r="I1" s="212"/>
      <c r="J1" s="212"/>
      <c r="K1" s="212"/>
      <c r="L1" s="212"/>
      <c r="M1" s="213"/>
      <c r="N1" s="213"/>
      <c r="O1" s="213"/>
      <c r="P1" s="213"/>
      <c r="Q1" s="213"/>
      <c r="R1" s="213"/>
      <c r="S1" s="213"/>
      <c r="T1" s="213"/>
      <c r="U1" s="213"/>
      <c r="V1" s="213"/>
      <c r="W1" s="213"/>
      <c r="X1" s="213"/>
      <c r="Y1" s="213"/>
      <c r="Z1" s="213"/>
      <c r="AA1" s="213"/>
      <c r="AB1" s="213"/>
      <c r="AC1" s="213"/>
      <c r="AD1" s="213"/>
      <c r="AE1" s="213"/>
      <c r="AF1" s="213"/>
      <c r="AG1" s="213"/>
      <c r="AH1" s="213"/>
    </row>
    <row r="2" spans="1:37" ht="36" customHeight="1">
      <c r="A2" s="217" t="s">
        <v>274</v>
      </c>
      <c r="B2" s="217"/>
      <c r="C2" s="217"/>
      <c r="D2" s="217"/>
      <c r="E2" s="217"/>
      <c r="F2" s="217"/>
      <c r="G2" s="217"/>
      <c r="H2" s="217"/>
      <c r="I2" s="217"/>
      <c r="J2" s="217"/>
      <c r="K2" s="217"/>
      <c r="L2" s="217"/>
      <c r="M2" s="217"/>
      <c r="N2" s="217"/>
      <c r="O2" s="217"/>
      <c r="P2" s="217"/>
      <c r="Q2" s="217"/>
      <c r="R2" s="217"/>
      <c r="S2" s="217"/>
      <c r="T2" s="217"/>
      <c r="U2" s="217"/>
      <c r="V2" s="217"/>
      <c r="W2" s="217"/>
      <c r="X2" s="217"/>
      <c r="Y2" s="217"/>
      <c r="Z2" s="217"/>
      <c r="AA2" s="217"/>
      <c r="AB2" s="217"/>
      <c r="AC2" s="217"/>
      <c r="AD2" s="217"/>
      <c r="AE2" s="217"/>
      <c r="AF2" s="217"/>
      <c r="AG2" s="217"/>
      <c r="AH2" s="217"/>
      <c r="AI2" s="217"/>
      <c r="AJ2" s="217"/>
    </row>
    <row r="3" spans="1:37" ht="34.5" customHeight="1">
      <c r="A3" s="218" t="s">
        <v>1</v>
      </c>
      <c r="B3" s="219" t="s">
        <v>2</v>
      </c>
      <c r="C3" s="219"/>
      <c r="D3" s="219"/>
      <c r="E3" s="219"/>
      <c r="F3" s="219"/>
      <c r="G3" s="219"/>
      <c r="H3" s="219"/>
      <c r="I3" s="219"/>
      <c r="J3" s="219"/>
      <c r="K3" s="219"/>
      <c r="L3" s="219"/>
      <c r="M3" s="219"/>
      <c r="N3" s="219"/>
      <c r="O3" s="219"/>
      <c r="P3" s="219"/>
      <c r="Q3" s="219"/>
      <c r="R3" s="219"/>
      <c r="S3" s="219"/>
      <c r="T3" s="219"/>
      <c r="U3" s="219"/>
      <c r="V3" s="219"/>
      <c r="W3" s="219"/>
      <c r="X3" s="219"/>
      <c r="Y3" s="219"/>
      <c r="Z3" s="219"/>
      <c r="AA3" s="219"/>
      <c r="AB3" s="219"/>
      <c r="AC3" s="219"/>
      <c r="AD3" s="219"/>
      <c r="AE3" s="219"/>
      <c r="AF3" s="219"/>
      <c r="AG3" s="219"/>
      <c r="AH3" s="219"/>
      <c r="AI3" s="219"/>
      <c r="AJ3" s="219"/>
    </row>
    <row r="4" spans="1:37" ht="22.5" customHeight="1">
      <c r="A4" s="218" t="s">
        <v>3</v>
      </c>
      <c r="B4" s="220" t="s">
        <v>276</v>
      </c>
      <c r="C4" s="220"/>
      <c r="D4" s="220"/>
      <c r="E4" s="220"/>
      <c r="F4" s="220"/>
      <c r="G4" s="220"/>
      <c r="H4" s="220"/>
      <c r="I4" s="220"/>
      <c r="J4" s="220"/>
      <c r="K4" s="220"/>
      <c r="L4" s="220"/>
      <c r="M4" s="220"/>
      <c r="N4" s="220"/>
      <c r="O4" s="220"/>
      <c r="P4" s="220"/>
      <c r="Q4" s="220"/>
      <c r="R4" s="220"/>
      <c r="S4" s="220"/>
      <c r="T4" s="220"/>
      <c r="U4" s="220"/>
      <c r="V4" s="220"/>
      <c r="W4" s="220"/>
      <c r="X4" s="220"/>
      <c r="Y4" s="220"/>
      <c r="Z4" s="220"/>
      <c r="AA4" s="220"/>
      <c r="AB4" s="220"/>
      <c r="AC4" s="220"/>
      <c r="AD4" s="220"/>
      <c r="AE4" s="220"/>
      <c r="AF4" s="220"/>
      <c r="AG4" s="220"/>
      <c r="AH4" s="220"/>
      <c r="AI4" s="220"/>
      <c r="AJ4" s="220"/>
    </row>
    <row r="5" spans="1:37" ht="20.25" customHeight="1">
      <c r="A5" s="218" t="s">
        <v>5</v>
      </c>
      <c r="B5" s="221" t="s">
        <v>275</v>
      </c>
      <c r="C5" s="222"/>
      <c r="D5" s="222"/>
      <c r="E5" s="222"/>
      <c r="F5" s="222"/>
      <c r="G5" s="222"/>
      <c r="H5" s="222"/>
      <c r="I5" s="222"/>
      <c r="J5" s="222"/>
      <c r="K5" s="222"/>
      <c r="L5" s="222"/>
      <c r="M5" s="222"/>
      <c r="N5" s="222"/>
      <c r="O5" s="222"/>
      <c r="P5" s="222"/>
      <c r="Q5" s="222"/>
      <c r="R5" s="222"/>
      <c r="S5" s="222"/>
      <c r="T5" s="222"/>
      <c r="U5" s="222"/>
      <c r="V5" s="222"/>
      <c r="W5" s="222"/>
      <c r="X5" s="222"/>
      <c r="Y5" s="222"/>
      <c r="Z5" s="222"/>
      <c r="AA5" s="222"/>
      <c r="AB5" s="222"/>
      <c r="AC5" s="222"/>
      <c r="AD5" s="222"/>
      <c r="AE5" s="222"/>
      <c r="AF5" s="222"/>
      <c r="AG5" s="222"/>
      <c r="AH5" s="222"/>
      <c r="AI5" s="222"/>
      <c r="AJ5" s="222"/>
    </row>
    <row r="6" spans="1:37" ht="17.25" customHeight="1">
      <c r="A6" s="223" t="s">
        <v>7</v>
      </c>
      <c r="B6" s="224" t="s">
        <v>8</v>
      </c>
      <c r="C6" s="225"/>
      <c r="D6" s="225"/>
      <c r="E6" s="225"/>
      <c r="F6" s="225"/>
      <c r="G6" s="225"/>
      <c r="H6" s="226"/>
      <c r="I6" s="227"/>
      <c r="J6" s="228"/>
      <c r="K6" s="229"/>
      <c r="L6" s="230"/>
      <c r="M6" s="229"/>
      <c r="N6" s="230"/>
      <c r="O6" s="229"/>
      <c r="P6" s="230"/>
      <c r="Q6" s="229"/>
      <c r="R6" s="230"/>
      <c r="S6" s="229"/>
      <c r="T6" s="230"/>
      <c r="U6" s="229"/>
      <c r="V6" s="230"/>
      <c r="W6" s="230"/>
      <c r="X6" s="230"/>
      <c r="Y6" s="230"/>
      <c r="Z6" s="230"/>
      <c r="AA6" s="230"/>
      <c r="AB6" s="230"/>
      <c r="AC6" s="230"/>
      <c r="AD6" s="230"/>
      <c r="AE6" s="229"/>
      <c r="AF6" s="230"/>
      <c r="AG6" s="230"/>
      <c r="AH6" s="230"/>
      <c r="AI6" s="231"/>
      <c r="AJ6" s="232"/>
    </row>
    <row r="7" spans="1:37" ht="25.5" customHeight="1" thickBot="1">
      <c r="A7" s="223" t="s">
        <v>9</v>
      </c>
      <c r="B7" s="233">
        <v>2023</v>
      </c>
      <c r="C7" s="225"/>
      <c r="D7" s="225"/>
      <c r="E7" s="225"/>
      <c r="F7" s="225"/>
      <c r="G7" s="225"/>
      <c r="H7" s="226"/>
      <c r="I7" s="227"/>
      <c r="J7" s="228"/>
      <c r="K7" s="229"/>
      <c r="L7" s="230"/>
      <c r="M7" s="229"/>
      <c r="N7" s="230"/>
      <c r="O7" s="229"/>
      <c r="P7" s="230"/>
      <c r="Q7" s="229"/>
      <c r="R7" s="230"/>
      <c r="S7" s="229"/>
      <c r="T7" s="230"/>
      <c r="U7" s="229"/>
      <c r="V7" s="230"/>
      <c r="W7" s="230"/>
      <c r="X7" s="230"/>
      <c r="Y7" s="230"/>
      <c r="Z7" s="230"/>
      <c r="AA7" s="230"/>
      <c r="AB7" s="230"/>
      <c r="AC7" s="230"/>
      <c r="AD7" s="230"/>
      <c r="AE7" s="229"/>
      <c r="AF7" s="230"/>
      <c r="AG7" s="230"/>
      <c r="AH7" s="230"/>
      <c r="AI7" s="234"/>
      <c r="AJ7" s="235"/>
    </row>
    <row r="8" spans="1:37" ht="35.25" customHeight="1">
      <c r="A8" s="236" t="s">
        <v>10</v>
      </c>
      <c r="B8" s="236" t="s">
        <v>11</v>
      </c>
      <c r="C8" s="236" t="s">
        <v>12</v>
      </c>
      <c r="D8" s="237" t="s">
        <v>13</v>
      </c>
      <c r="E8" s="238"/>
      <c r="F8" s="237" t="s">
        <v>13</v>
      </c>
      <c r="G8" s="238"/>
      <c r="H8" s="239" t="s">
        <v>14</v>
      </c>
      <c r="I8" s="240" t="s">
        <v>15</v>
      </c>
      <c r="J8" s="241" t="s">
        <v>277</v>
      </c>
      <c r="K8" s="242" t="s">
        <v>16</v>
      </c>
      <c r="L8" s="242"/>
      <c r="M8" s="242" t="s">
        <v>17</v>
      </c>
      <c r="N8" s="242"/>
      <c r="O8" s="242" t="s">
        <v>18</v>
      </c>
      <c r="P8" s="242"/>
      <c r="Q8" s="242" t="s">
        <v>19</v>
      </c>
      <c r="R8" s="242"/>
      <c r="S8" s="242" t="s">
        <v>20</v>
      </c>
      <c r="T8" s="242"/>
      <c r="U8" s="242" t="s">
        <v>21</v>
      </c>
      <c r="V8" s="242"/>
      <c r="W8" s="242" t="s">
        <v>22</v>
      </c>
      <c r="X8" s="242"/>
      <c r="Y8" s="242" t="s">
        <v>23</v>
      </c>
      <c r="Z8" s="242"/>
      <c r="AA8" s="242" t="s">
        <v>24</v>
      </c>
      <c r="AB8" s="242"/>
      <c r="AC8" s="242" t="s">
        <v>25</v>
      </c>
      <c r="AD8" s="242"/>
      <c r="AE8" s="243" t="s">
        <v>26</v>
      </c>
      <c r="AF8" s="244"/>
      <c r="AG8" s="243" t="s">
        <v>27</v>
      </c>
      <c r="AH8" s="244"/>
      <c r="AI8" s="245" t="s">
        <v>28</v>
      </c>
      <c r="AJ8" s="245"/>
    </row>
    <row r="9" spans="1:37" ht="30" hidden="1" customHeight="1">
      <c r="A9" s="246"/>
      <c r="B9" s="246"/>
      <c r="C9" s="246"/>
      <c r="D9" s="247"/>
      <c r="E9" s="248"/>
      <c r="F9" s="247"/>
      <c r="G9" s="248"/>
      <c r="H9" s="249"/>
      <c r="I9" s="250"/>
      <c r="J9" s="251"/>
      <c r="K9" s="252" t="s">
        <v>29</v>
      </c>
      <c r="L9" s="253" t="s">
        <v>30</v>
      </c>
      <c r="M9" s="252" t="s">
        <v>29</v>
      </c>
      <c r="N9" s="253" t="s">
        <v>30</v>
      </c>
      <c r="O9" s="252" t="s">
        <v>29</v>
      </c>
      <c r="P9" s="253" t="s">
        <v>30</v>
      </c>
      <c r="Q9" s="252" t="s">
        <v>29</v>
      </c>
      <c r="R9" s="253" t="s">
        <v>30</v>
      </c>
      <c r="S9" s="252" t="s">
        <v>29</v>
      </c>
      <c r="T9" s="253" t="s">
        <v>30</v>
      </c>
      <c r="U9" s="252" t="s">
        <v>29</v>
      </c>
      <c r="V9" s="253" t="s">
        <v>30</v>
      </c>
      <c r="W9" s="252" t="s">
        <v>29</v>
      </c>
      <c r="X9" s="253" t="s">
        <v>30</v>
      </c>
      <c r="Y9" s="252" t="s">
        <v>29</v>
      </c>
      <c r="Z9" s="253" t="s">
        <v>30</v>
      </c>
      <c r="AA9" s="252" t="s">
        <v>29</v>
      </c>
      <c r="AB9" s="253" t="s">
        <v>30</v>
      </c>
      <c r="AC9" s="252" t="s">
        <v>29</v>
      </c>
      <c r="AD9" s="253" t="s">
        <v>30</v>
      </c>
      <c r="AE9" s="252" t="s">
        <v>29</v>
      </c>
      <c r="AF9" s="253" t="s">
        <v>30</v>
      </c>
      <c r="AG9" s="252" t="s">
        <v>29</v>
      </c>
      <c r="AH9" s="253" t="s">
        <v>30</v>
      </c>
      <c r="AI9" s="254" t="s">
        <v>29</v>
      </c>
      <c r="AJ9" s="255" t="s">
        <v>31</v>
      </c>
    </row>
    <row r="10" spans="1:37" ht="30" customHeight="1">
      <c r="A10" s="256" t="s">
        <v>32</v>
      </c>
      <c r="B10" s="257" t="s">
        <v>33</v>
      </c>
      <c r="C10" s="258"/>
      <c r="D10" s="258"/>
      <c r="E10" s="258"/>
      <c r="F10" s="259"/>
      <c r="G10" s="259"/>
      <c r="H10" s="260"/>
      <c r="I10" s="261"/>
      <c r="J10" s="262"/>
      <c r="K10" s="263"/>
      <c r="L10" s="264"/>
      <c r="M10" s="263"/>
      <c r="N10" s="264"/>
      <c r="O10" s="263"/>
      <c r="P10" s="264"/>
      <c r="Q10" s="263"/>
      <c r="R10" s="264"/>
      <c r="S10" s="263"/>
      <c r="T10" s="264"/>
      <c r="U10" s="263"/>
      <c r="V10" s="264"/>
      <c r="W10" s="264"/>
      <c r="X10" s="264"/>
      <c r="Y10" s="264"/>
      <c r="Z10" s="264"/>
      <c r="AA10" s="264"/>
      <c r="AB10" s="264"/>
      <c r="AC10" s="264"/>
      <c r="AD10" s="264"/>
      <c r="AE10" s="263"/>
      <c r="AF10" s="264"/>
      <c r="AG10" s="264"/>
      <c r="AH10" s="264"/>
      <c r="AI10" s="259"/>
      <c r="AJ10" s="265"/>
    </row>
    <row r="11" spans="1:37" s="276" customFormat="1" ht="32.25" customHeight="1">
      <c r="A11" s="266" t="s">
        <v>34</v>
      </c>
      <c r="B11" s="267" t="s">
        <v>35</v>
      </c>
      <c r="C11" s="268"/>
      <c r="D11" s="268"/>
      <c r="E11" s="268"/>
      <c r="F11" s="269"/>
      <c r="G11" s="269"/>
      <c r="H11" s="270"/>
      <c r="I11" s="271"/>
      <c r="J11" s="272"/>
      <c r="K11" s="273"/>
      <c r="L11" s="274"/>
      <c r="M11" s="273"/>
      <c r="N11" s="274"/>
      <c r="O11" s="273"/>
      <c r="P11" s="274"/>
      <c r="Q11" s="273"/>
      <c r="R11" s="274"/>
      <c r="S11" s="273"/>
      <c r="T11" s="274"/>
      <c r="U11" s="273"/>
      <c r="V11" s="274"/>
      <c r="W11" s="274"/>
      <c r="X11" s="274"/>
      <c r="Y11" s="274"/>
      <c r="Z11" s="274"/>
      <c r="AA11" s="274"/>
      <c r="AB11" s="274"/>
      <c r="AC11" s="274"/>
      <c r="AD11" s="274"/>
      <c r="AE11" s="273"/>
      <c r="AF11" s="274"/>
      <c r="AG11" s="274"/>
      <c r="AH11" s="274"/>
      <c r="AI11" s="273"/>
      <c r="AJ11" s="275"/>
    </row>
    <row r="12" spans="1:37" ht="27.75" customHeight="1">
      <c r="A12" s="277" t="s">
        <v>36</v>
      </c>
      <c r="B12" s="278" t="s">
        <v>37</v>
      </c>
      <c r="C12" s="279" t="s">
        <v>38</v>
      </c>
      <c r="D12" s="280">
        <v>533</v>
      </c>
      <c r="E12" s="281"/>
      <c r="F12" s="282"/>
      <c r="G12" s="283"/>
      <c r="H12" s="284">
        <v>2000</v>
      </c>
      <c r="I12" s="285">
        <f>D12*H12</f>
        <v>1066000</v>
      </c>
      <c r="J12" s="286"/>
      <c r="K12" s="287"/>
      <c r="L12" s="288"/>
      <c r="M12" s="289"/>
      <c r="N12" s="288"/>
      <c r="O12" s="289"/>
      <c r="P12" s="288"/>
      <c r="Q12" s="289"/>
      <c r="R12" s="288"/>
      <c r="S12" s="290"/>
      <c r="T12" s="291"/>
      <c r="U12" s="291">
        <v>533</v>
      </c>
      <c r="V12" s="291">
        <f>U12*H12</f>
        <v>1066000</v>
      </c>
      <c r="W12" s="292"/>
      <c r="X12" s="292"/>
      <c r="Y12" s="292"/>
      <c r="Z12" s="292"/>
      <c r="AA12" s="293"/>
      <c r="AB12" s="294"/>
      <c r="AC12" s="294"/>
      <c r="AD12" s="294"/>
      <c r="AE12" s="292"/>
      <c r="AF12" s="292"/>
      <c r="AG12" s="292"/>
      <c r="AH12" s="292"/>
      <c r="AI12" s="295">
        <f>SUM(S12,U12,W12,Y12,AA12,AC12)</f>
        <v>533</v>
      </c>
      <c r="AJ12" s="295">
        <f>SUM(T12,V12,X12,Z12,AB12,AD12)</f>
        <v>1066000</v>
      </c>
      <c r="AK12" s="283"/>
    </row>
    <row r="13" spans="1:37" ht="15.75" customHeight="1">
      <c r="A13" s="277" t="s">
        <v>39</v>
      </c>
      <c r="B13" s="296" t="s">
        <v>40</v>
      </c>
      <c r="C13" s="279" t="s">
        <v>38</v>
      </c>
      <c r="D13" s="280">
        <v>120</v>
      </c>
      <c r="E13" s="281"/>
      <c r="F13" s="282"/>
      <c r="G13" s="283"/>
      <c r="H13" s="284">
        <v>2500</v>
      </c>
      <c r="I13" s="285">
        <f>D13*H13</f>
        <v>300000</v>
      </c>
      <c r="J13" s="286"/>
      <c r="K13" s="287"/>
      <c r="L13" s="288"/>
      <c r="M13" s="289"/>
      <c r="N13" s="288"/>
      <c r="O13" s="289"/>
      <c r="P13" s="288"/>
      <c r="Q13" s="289"/>
      <c r="R13" s="288"/>
      <c r="S13" s="290">
        <v>120</v>
      </c>
      <c r="T13" s="291">
        <f>S13*H13</f>
        <v>300000</v>
      </c>
      <c r="U13" s="291"/>
      <c r="V13" s="291"/>
      <c r="W13" s="292"/>
      <c r="X13" s="292"/>
      <c r="Y13" s="292"/>
      <c r="Z13" s="292"/>
      <c r="AA13" s="293"/>
      <c r="AB13" s="294"/>
      <c r="AC13" s="294"/>
      <c r="AD13" s="294"/>
      <c r="AE13" s="292"/>
      <c r="AF13" s="292"/>
      <c r="AG13" s="292"/>
      <c r="AH13" s="292"/>
      <c r="AI13" s="295">
        <f t="shared" ref="AI13:AJ75" si="0">SUM(S13,U13,W13,Y13,AA13,AC13)</f>
        <v>120</v>
      </c>
      <c r="AJ13" s="295">
        <f t="shared" si="0"/>
        <v>300000</v>
      </c>
      <c r="AK13" s="283"/>
    </row>
    <row r="14" spans="1:37" s="307" customFormat="1" ht="15.75" customHeight="1">
      <c r="A14" s="297">
        <v>1.02</v>
      </c>
      <c r="B14" s="298" t="s">
        <v>41</v>
      </c>
      <c r="C14" s="299"/>
      <c r="D14" s="299"/>
      <c r="E14" s="299"/>
      <c r="F14" s="300"/>
      <c r="G14" s="301"/>
      <c r="H14" s="302"/>
      <c r="I14" s="303"/>
      <c r="J14" s="272"/>
      <c r="K14" s="304"/>
      <c r="L14" s="305"/>
      <c r="M14" s="304"/>
      <c r="N14" s="305"/>
      <c r="O14" s="304"/>
      <c r="P14" s="305"/>
      <c r="Q14" s="304"/>
      <c r="R14" s="305"/>
      <c r="S14" s="304"/>
      <c r="T14" s="305"/>
      <c r="U14" s="304"/>
      <c r="V14" s="306"/>
      <c r="W14" s="305"/>
      <c r="X14" s="305"/>
      <c r="Y14" s="305"/>
      <c r="Z14" s="305"/>
      <c r="AA14" s="305"/>
      <c r="AB14" s="305"/>
      <c r="AC14" s="301"/>
      <c r="AD14" s="306"/>
      <c r="AE14" s="301"/>
      <c r="AF14" s="305"/>
      <c r="AG14" s="301"/>
      <c r="AH14" s="305"/>
      <c r="AI14" s="306"/>
      <c r="AJ14" s="306"/>
      <c r="AK14" s="301"/>
    </row>
    <row r="15" spans="1:37" s="315" customFormat="1" ht="15.75" customHeight="1">
      <c r="A15" s="277" t="s">
        <v>42</v>
      </c>
      <c r="B15" s="296" t="s">
        <v>43</v>
      </c>
      <c r="C15" s="279" t="s">
        <v>44</v>
      </c>
      <c r="D15" s="280">
        <v>0</v>
      </c>
      <c r="E15" s="280"/>
      <c r="F15" s="282">
        <v>12</v>
      </c>
      <c r="G15" s="308">
        <v>6</v>
      </c>
      <c r="H15" s="284">
        <v>9500</v>
      </c>
      <c r="I15" s="285">
        <f>H15*D15</f>
        <v>0</v>
      </c>
      <c r="J15" s="286"/>
      <c r="K15" s="309"/>
      <c r="L15" s="310"/>
      <c r="M15" s="311"/>
      <c r="N15" s="312"/>
      <c r="O15" s="312"/>
      <c r="P15" s="312"/>
      <c r="Q15" s="313">
        <v>0</v>
      </c>
      <c r="R15" s="292">
        <f t="shared" ref="R15:R21" si="1">Q15*H15</f>
        <v>0</v>
      </c>
      <c r="S15" s="313"/>
      <c r="T15" s="310"/>
      <c r="U15" s="314"/>
      <c r="V15" s="294"/>
      <c r="W15" s="310"/>
      <c r="X15" s="310"/>
      <c r="Y15" s="310"/>
      <c r="Z15" s="310"/>
      <c r="AA15" s="310"/>
      <c r="AB15" s="310"/>
      <c r="AC15" s="308"/>
      <c r="AD15" s="292"/>
      <c r="AE15" s="313"/>
      <c r="AF15" s="310"/>
      <c r="AG15" s="283"/>
      <c r="AH15" s="310"/>
      <c r="AI15" s="295">
        <f t="shared" ref="AI15:AI26" si="2">SUM(S15,U15,W15,Y15,AA15,AC15,Q15)</f>
        <v>0</v>
      </c>
      <c r="AJ15" s="295">
        <f t="shared" ref="AJ15:AJ26" si="3">SUM(T15,V15,X15,Z15,AB15,AD15,R15)</f>
        <v>0</v>
      </c>
      <c r="AK15" s="308"/>
    </row>
    <row r="16" spans="1:37" s="315" customFormat="1" ht="15.75" customHeight="1">
      <c r="A16" s="277" t="s">
        <v>45</v>
      </c>
      <c r="B16" s="296" t="s">
        <v>46</v>
      </c>
      <c r="C16" s="279" t="s">
        <v>44</v>
      </c>
      <c r="D16" s="280">
        <v>0</v>
      </c>
      <c r="E16" s="280"/>
      <c r="F16" s="282">
        <v>29</v>
      </c>
      <c r="G16" s="316">
        <v>5</v>
      </c>
      <c r="H16" s="284">
        <v>15000</v>
      </c>
      <c r="I16" s="285">
        <f t="shared" ref="I16:I26" si="4">H16*D16</f>
        <v>0</v>
      </c>
      <c r="J16" s="286"/>
      <c r="K16" s="309"/>
      <c r="L16" s="310"/>
      <c r="M16" s="311"/>
      <c r="N16" s="312"/>
      <c r="O16" s="312"/>
      <c r="P16" s="312"/>
      <c r="Q16" s="313">
        <v>0</v>
      </c>
      <c r="R16" s="292">
        <f t="shared" si="1"/>
        <v>0</v>
      </c>
      <c r="S16" s="313"/>
      <c r="T16" s="310"/>
      <c r="U16" s="314"/>
      <c r="V16" s="294"/>
      <c r="W16" s="310"/>
      <c r="X16" s="310"/>
      <c r="Y16" s="310"/>
      <c r="Z16" s="310"/>
      <c r="AA16" s="310"/>
      <c r="AB16" s="310"/>
      <c r="AC16" s="317"/>
      <c r="AD16" s="292"/>
      <c r="AE16" s="313"/>
      <c r="AF16" s="310"/>
      <c r="AG16" s="318"/>
      <c r="AH16" s="310"/>
      <c r="AI16" s="295">
        <f t="shared" si="2"/>
        <v>0</v>
      </c>
      <c r="AJ16" s="295">
        <f t="shared" si="3"/>
        <v>0</v>
      </c>
      <c r="AK16" s="316"/>
    </row>
    <row r="17" spans="1:40" ht="30">
      <c r="A17" s="277" t="s">
        <v>47</v>
      </c>
      <c r="B17" s="296" t="s">
        <v>48</v>
      </c>
      <c r="C17" s="279" t="s">
        <v>44</v>
      </c>
      <c r="D17" s="280">
        <f t="shared" ref="D17:D74" si="5">SUM(S17,U17,W17,Y17,AA17,AC17,AE17,AG17)</f>
        <v>0</v>
      </c>
      <c r="E17" s="280"/>
      <c r="F17" s="282"/>
      <c r="G17" s="319"/>
      <c r="H17" s="284">
        <v>166.25</v>
      </c>
      <c r="I17" s="285">
        <f t="shared" si="4"/>
        <v>0</v>
      </c>
      <c r="J17" s="286"/>
      <c r="K17" s="309"/>
      <c r="L17" s="292"/>
      <c r="M17" s="320"/>
      <c r="N17" s="291"/>
      <c r="O17" s="321"/>
      <c r="P17" s="291"/>
      <c r="Q17" s="322">
        <v>0</v>
      </c>
      <c r="R17" s="292">
        <f t="shared" si="1"/>
        <v>0</v>
      </c>
      <c r="S17" s="322"/>
      <c r="T17" s="310"/>
      <c r="U17" s="323"/>
      <c r="V17" s="294"/>
      <c r="W17" s="292"/>
      <c r="X17" s="310"/>
      <c r="Y17" s="310"/>
      <c r="Z17" s="292"/>
      <c r="AA17" s="292"/>
      <c r="AB17" s="292"/>
      <c r="AC17" s="319"/>
      <c r="AD17" s="292"/>
      <c r="AE17" s="313"/>
      <c r="AF17" s="292"/>
      <c r="AG17" s="283"/>
      <c r="AH17" s="310"/>
      <c r="AI17" s="295">
        <f t="shared" si="2"/>
        <v>0</v>
      </c>
      <c r="AJ17" s="295">
        <f t="shared" si="3"/>
        <v>0</v>
      </c>
      <c r="AK17" s="319"/>
    </row>
    <row r="18" spans="1:40" s="315" customFormat="1" ht="27" customHeight="1">
      <c r="A18" s="277" t="s">
        <v>49</v>
      </c>
      <c r="B18" s="296" t="s">
        <v>50</v>
      </c>
      <c r="C18" s="279" t="s">
        <v>44</v>
      </c>
      <c r="D18" s="280">
        <v>9</v>
      </c>
      <c r="E18" s="280"/>
      <c r="F18" s="282">
        <v>26</v>
      </c>
      <c r="G18" s="324">
        <f>+G15</f>
        <v>6</v>
      </c>
      <c r="H18" s="284">
        <v>174.6</v>
      </c>
      <c r="I18" s="285">
        <f t="shared" si="4"/>
        <v>1571.3999999999999</v>
      </c>
      <c r="J18" s="286"/>
      <c r="K18" s="309"/>
      <c r="L18" s="310"/>
      <c r="M18" s="311"/>
      <c r="N18" s="312"/>
      <c r="O18" s="312"/>
      <c r="P18" s="312"/>
      <c r="Q18" s="313">
        <v>9</v>
      </c>
      <c r="R18" s="292">
        <f t="shared" si="1"/>
        <v>1571.3999999999999</v>
      </c>
      <c r="S18" s="313"/>
      <c r="T18" s="310"/>
      <c r="U18" s="314"/>
      <c r="V18" s="294"/>
      <c r="W18" s="310"/>
      <c r="X18" s="310"/>
      <c r="Y18" s="310"/>
      <c r="Z18" s="310"/>
      <c r="AA18" s="310"/>
      <c r="AB18" s="310"/>
      <c r="AC18" s="324"/>
      <c r="AD18" s="292"/>
      <c r="AE18" s="313"/>
      <c r="AF18" s="310"/>
      <c r="AG18" s="283"/>
      <c r="AH18" s="310"/>
      <c r="AI18" s="295">
        <f t="shared" si="2"/>
        <v>9</v>
      </c>
      <c r="AJ18" s="295">
        <f t="shared" si="3"/>
        <v>1571.3999999999999</v>
      </c>
      <c r="AK18" s="324"/>
      <c r="AN18" s="325"/>
    </row>
    <row r="19" spans="1:40" ht="15" customHeight="1">
      <c r="A19" s="277" t="s">
        <v>51</v>
      </c>
      <c r="B19" s="296" t="s">
        <v>52</v>
      </c>
      <c r="C19" s="279" t="s">
        <v>44</v>
      </c>
      <c r="D19" s="280">
        <f t="shared" si="5"/>
        <v>0</v>
      </c>
      <c r="E19" s="280"/>
      <c r="F19" s="282">
        <v>0</v>
      </c>
      <c r="G19" s="326"/>
      <c r="H19" s="284">
        <v>191.16</v>
      </c>
      <c r="I19" s="285">
        <f t="shared" si="4"/>
        <v>0</v>
      </c>
      <c r="J19" s="286"/>
      <c r="K19" s="309"/>
      <c r="L19" s="292"/>
      <c r="M19" s="320"/>
      <c r="N19" s="291"/>
      <c r="O19" s="321"/>
      <c r="P19" s="291"/>
      <c r="Q19" s="322">
        <v>0</v>
      </c>
      <c r="R19" s="292">
        <f t="shared" si="1"/>
        <v>0</v>
      </c>
      <c r="S19" s="322"/>
      <c r="T19" s="310"/>
      <c r="U19" s="323"/>
      <c r="V19" s="294"/>
      <c r="W19" s="292"/>
      <c r="X19" s="310"/>
      <c r="Y19" s="310"/>
      <c r="Z19" s="292"/>
      <c r="AA19" s="292"/>
      <c r="AB19" s="292"/>
      <c r="AC19" s="326"/>
      <c r="AD19" s="292"/>
      <c r="AE19" s="313"/>
      <c r="AF19" s="292"/>
      <c r="AG19" s="283"/>
      <c r="AH19" s="310"/>
      <c r="AI19" s="295">
        <f t="shared" si="2"/>
        <v>0</v>
      </c>
      <c r="AJ19" s="295">
        <f t="shared" si="3"/>
        <v>0</v>
      </c>
      <c r="AK19" s="326"/>
      <c r="AL19" s="327"/>
      <c r="AN19" s="328"/>
    </row>
    <row r="20" spans="1:40" s="315" customFormat="1" ht="30" customHeight="1">
      <c r="A20" s="277" t="s">
        <v>53</v>
      </c>
      <c r="B20" s="296" t="s">
        <v>54</v>
      </c>
      <c r="C20" s="279" t="s">
        <v>44</v>
      </c>
      <c r="D20" s="280">
        <v>9</v>
      </c>
      <c r="E20" s="280"/>
      <c r="F20" s="282">
        <v>26</v>
      </c>
      <c r="G20" s="329">
        <v>6</v>
      </c>
      <c r="H20" s="284">
        <v>86.39</v>
      </c>
      <c r="I20" s="285">
        <f t="shared" si="4"/>
        <v>777.51</v>
      </c>
      <c r="J20" s="286"/>
      <c r="K20" s="309"/>
      <c r="L20" s="310"/>
      <c r="M20" s="311"/>
      <c r="N20" s="312"/>
      <c r="O20" s="312"/>
      <c r="P20" s="312"/>
      <c r="Q20" s="313">
        <v>9</v>
      </c>
      <c r="R20" s="292">
        <f t="shared" si="1"/>
        <v>777.51</v>
      </c>
      <c r="S20" s="313"/>
      <c r="T20" s="310"/>
      <c r="U20" s="314"/>
      <c r="V20" s="294"/>
      <c r="W20" s="310"/>
      <c r="X20" s="310"/>
      <c r="Y20" s="310"/>
      <c r="Z20" s="310"/>
      <c r="AA20" s="310"/>
      <c r="AB20" s="310"/>
      <c r="AC20" s="329"/>
      <c r="AD20" s="292"/>
      <c r="AE20" s="313"/>
      <c r="AF20" s="310"/>
      <c r="AG20" s="283"/>
      <c r="AH20" s="310"/>
      <c r="AI20" s="295">
        <f t="shared" si="2"/>
        <v>9</v>
      </c>
      <c r="AJ20" s="295">
        <f t="shared" si="3"/>
        <v>777.51</v>
      </c>
      <c r="AK20" s="329"/>
      <c r="AN20" s="325"/>
    </row>
    <row r="21" spans="1:40" s="315" customFormat="1" ht="15.75" customHeight="1">
      <c r="A21" s="277" t="s">
        <v>55</v>
      </c>
      <c r="B21" s="296" t="s">
        <v>56</v>
      </c>
      <c r="C21" s="279" t="s">
        <v>44</v>
      </c>
      <c r="D21" s="280">
        <v>9</v>
      </c>
      <c r="E21" s="280"/>
      <c r="F21" s="282">
        <v>26</v>
      </c>
      <c r="G21" s="330">
        <v>6</v>
      </c>
      <c r="H21" s="284">
        <v>99.99</v>
      </c>
      <c r="I21" s="285">
        <f t="shared" si="4"/>
        <v>899.91</v>
      </c>
      <c r="J21" s="286"/>
      <c r="K21" s="309"/>
      <c r="L21" s="310"/>
      <c r="M21" s="311"/>
      <c r="N21" s="312"/>
      <c r="O21" s="312"/>
      <c r="P21" s="312"/>
      <c r="Q21" s="313">
        <v>9</v>
      </c>
      <c r="R21" s="292">
        <f t="shared" si="1"/>
        <v>899.91</v>
      </c>
      <c r="S21" s="313"/>
      <c r="T21" s="310"/>
      <c r="U21" s="314"/>
      <c r="V21" s="294"/>
      <c r="W21" s="310"/>
      <c r="X21" s="310"/>
      <c r="Y21" s="310"/>
      <c r="Z21" s="310"/>
      <c r="AA21" s="310"/>
      <c r="AB21" s="310"/>
      <c r="AC21" s="330"/>
      <c r="AD21" s="292"/>
      <c r="AE21" s="313"/>
      <c r="AF21" s="310"/>
      <c r="AG21" s="283"/>
      <c r="AH21" s="310"/>
      <c r="AI21" s="295">
        <f t="shared" si="2"/>
        <v>9</v>
      </c>
      <c r="AJ21" s="295">
        <f t="shared" si="3"/>
        <v>899.91</v>
      </c>
      <c r="AK21" s="330"/>
      <c r="AN21" s="325"/>
    </row>
    <row r="22" spans="1:40" s="315" customFormat="1" ht="32.25" customHeight="1">
      <c r="A22" s="277" t="s">
        <v>57</v>
      </c>
      <c r="B22" s="296" t="s">
        <v>58</v>
      </c>
      <c r="C22" s="279" t="s">
        <v>44</v>
      </c>
      <c r="D22" s="280">
        <v>0</v>
      </c>
      <c r="E22" s="280"/>
      <c r="F22" s="282"/>
      <c r="G22" s="308">
        <v>5</v>
      </c>
      <c r="H22" s="284">
        <v>830</v>
      </c>
      <c r="I22" s="285">
        <f t="shared" si="4"/>
        <v>0</v>
      </c>
      <c r="J22" s="286"/>
      <c r="K22" s="309"/>
      <c r="L22" s="310"/>
      <c r="M22" s="311"/>
      <c r="N22" s="312"/>
      <c r="O22" s="312"/>
      <c r="P22" s="312"/>
      <c r="Q22" s="313"/>
      <c r="R22" s="292"/>
      <c r="S22" s="313"/>
      <c r="T22" s="310"/>
      <c r="U22" s="314"/>
      <c r="V22" s="294"/>
      <c r="W22" s="310"/>
      <c r="X22" s="310"/>
      <c r="Y22" s="310"/>
      <c r="Z22" s="310"/>
      <c r="AA22" s="310"/>
      <c r="AB22" s="310"/>
      <c r="AC22" s="308"/>
      <c r="AD22" s="292"/>
      <c r="AE22" s="313"/>
      <c r="AF22" s="310"/>
      <c r="AG22" s="283"/>
      <c r="AH22" s="310"/>
      <c r="AI22" s="295">
        <f t="shared" si="2"/>
        <v>0</v>
      </c>
      <c r="AJ22" s="295">
        <f t="shared" si="3"/>
        <v>0</v>
      </c>
      <c r="AK22" s="308"/>
      <c r="AN22" s="325"/>
    </row>
    <row r="23" spans="1:40" s="315" customFormat="1" ht="15.75" customHeight="1">
      <c r="A23" s="277" t="s">
        <v>59</v>
      </c>
      <c r="B23" s="296" t="s">
        <v>60</v>
      </c>
      <c r="C23" s="279" t="s">
        <v>44</v>
      </c>
      <c r="D23" s="280">
        <f t="shared" si="5"/>
        <v>0</v>
      </c>
      <c r="E23" s="280"/>
      <c r="F23" s="282"/>
      <c r="G23" s="329"/>
      <c r="H23" s="284">
        <v>166.25</v>
      </c>
      <c r="I23" s="285">
        <f t="shared" si="4"/>
        <v>0</v>
      </c>
      <c r="J23" s="286"/>
      <c r="K23" s="309"/>
      <c r="L23" s="310"/>
      <c r="M23" s="311"/>
      <c r="N23" s="312"/>
      <c r="O23" s="312"/>
      <c r="P23" s="312"/>
      <c r="Q23" s="313">
        <v>0</v>
      </c>
      <c r="R23" s="292">
        <f>Q23*H23</f>
        <v>0</v>
      </c>
      <c r="S23" s="313"/>
      <c r="T23" s="310"/>
      <c r="U23" s="314"/>
      <c r="V23" s="294"/>
      <c r="W23" s="310"/>
      <c r="X23" s="310"/>
      <c r="Y23" s="310"/>
      <c r="Z23" s="310"/>
      <c r="AA23" s="310"/>
      <c r="AB23" s="310"/>
      <c r="AC23" s="329"/>
      <c r="AD23" s="292"/>
      <c r="AE23" s="313"/>
      <c r="AF23" s="310"/>
      <c r="AG23" s="283"/>
      <c r="AH23" s="310"/>
      <c r="AI23" s="295">
        <f t="shared" si="2"/>
        <v>0</v>
      </c>
      <c r="AJ23" s="295">
        <f t="shared" si="3"/>
        <v>0</v>
      </c>
      <c r="AK23" s="329"/>
      <c r="AN23" s="325"/>
    </row>
    <row r="24" spans="1:40" s="315" customFormat="1" ht="26.25" customHeight="1">
      <c r="A24" s="277" t="s">
        <v>61</v>
      </c>
      <c r="B24" s="296" t="s">
        <v>62</v>
      </c>
      <c r="C24" s="279" t="s">
        <v>44</v>
      </c>
      <c r="D24" s="280">
        <v>9</v>
      </c>
      <c r="E24" s="280"/>
      <c r="F24" s="282">
        <v>29</v>
      </c>
      <c r="G24" s="331">
        <f>G16</f>
        <v>5</v>
      </c>
      <c r="H24" s="284">
        <v>174.6</v>
      </c>
      <c r="I24" s="285">
        <f t="shared" si="4"/>
        <v>1571.3999999999999</v>
      </c>
      <c r="J24" s="286"/>
      <c r="K24" s="309"/>
      <c r="L24" s="310"/>
      <c r="M24" s="311"/>
      <c r="N24" s="312"/>
      <c r="O24" s="312"/>
      <c r="P24" s="312"/>
      <c r="Q24" s="313">
        <v>9</v>
      </c>
      <c r="R24" s="292">
        <f>Q24*H24</f>
        <v>1571.3999999999999</v>
      </c>
      <c r="S24" s="313"/>
      <c r="T24" s="310"/>
      <c r="U24" s="314"/>
      <c r="V24" s="294"/>
      <c r="W24" s="310"/>
      <c r="X24" s="310"/>
      <c r="Y24" s="310"/>
      <c r="Z24" s="310"/>
      <c r="AA24" s="310"/>
      <c r="AB24" s="310"/>
      <c r="AC24" s="332"/>
      <c r="AD24" s="292"/>
      <c r="AE24" s="313"/>
      <c r="AF24" s="310"/>
      <c r="AG24" s="283"/>
      <c r="AH24" s="310"/>
      <c r="AI24" s="295">
        <f t="shared" si="2"/>
        <v>9</v>
      </c>
      <c r="AJ24" s="295">
        <f t="shared" si="3"/>
        <v>1571.3999999999999</v>
      </c>
      <c r="AK24" s="332"/>
      <c r="AN24" s="325"/>
    </row>
    <row r="25" spans="1:40" s="315" customFormat="1" ht="15.75" customHeight="1">
      <c r="A25" s="277" t="s">
        <v>63</v>
      </c>
      <c r="B25" s="296" t="s">
        <v>64</v>
      </c>
      <c r="C25" s="279" t="s">
        <v>44</v>
      </c>
      <c r="D25" s="280">
        <f t="shared" si="5"/>
        <v>0</v>
      </c>
      <c r="E25" s="280"/>
      <c r="F25" s="282"/>
      <c r="G25" s="331">
        <f>G23</f>
        <v>0</v>
      </c>
      <c r="H25" s="284">
        <v>1323.06</v>
      </c>
      <c r="I25" s="285">
        <f t="shared" si="4"/>
        <v>0</v>
      </c>
      <c r="J25" s="286"/>
      <c r="K25" s="309"/>
      <c r="L25" s="310"/>
      <c r="M25" s="311"/>
      <c r="N25" s="312"/>
      <c r="O25" s="312"/>
      <c r="P25" s="312"/>
      <c r="Q25" s="313">
        <v>0</v>
      </c>
      <c r="R25" s="292">
        <f>Q25*H25</f>
        <v>0</v>
      </c>
      <c r="S25" s="313"/>
      <c r="T25" s="310"/>
      <c r="U25" s="314"/>
      <c r="V25" s="294"/>
      <c r="W25" s="310"/>
      <c r="X25" s="310"/>
      <c r="Y25" s="310"/>
      <c r="Z25" s="310"/>
      <c r="AA25" s="310"/>
      <c r="AB25" s="310"/>
      <c r="AC25" s="332"/>
      <c r="AD25" s="292"/>
      <c r="AE25" s="313"/>
      <c r="AF25" s="310"/>
      <c r="AG25" s="283"/>
      <c r="AH25" s="310"/>
      <c r="AI25" s="295">
        <f t="shared" si="2"/>
        <v>0</v>
      </c>
      <c r="AJ25" s="295">
        <f t="shared" si="3"/>
        <v>0</v>
      </c>
      <c r="AK25" s="332"/>
      <c r="AN25" s="325"/>
    </row>
    <row r="26" spans="1:40" s="315" customFormat="1" ht="31.5" customHeight="1">
      <c r="A26" s="277" t="s">
        <v>65</v>
      </c>
      <c r="B26" s="296" t="s">
        <v>66</v>
      </c>
      <c r="C26" s="279" t="s">
        <v>44</v>
      </c>
      <c r="D26" s="280">
        <v>9</v>
      </c>
      <c r="E26" s="280"/>
      <c r="F26" s="282">
        <v>29</v>
      </c>
      <c r="G26" s="331">
        <f>G24</f>
        <v>5</v>
      </c>
      <c r="H26" s="284">
        <v>86.39</v>
      </c>
      <c r="I26" s="285">
        <f t="shared" si="4"/>
        <v>777.51</v>
      </c>
      <c r="J26" s="286"/>
      <c r="K26" s="309"/>
      <c r="L26" s="310"/>
      <c r="M26" s="311"/>
      <c r="N26" s="312"/>
      <c r="O26" s="312"/>
      <c r="P26" s="312"/>
      <c r="Q26" s="313">
        <v>9</v>
      </c>
      <c r="R26" s="292">
        <f>Q26*H26</f>
        <v>777.51</v>
      </c>
      <c r="S26" s="313"/>
      <c r="T26" s="310"/>
      <c r="U26" s="314"/>
      <c r="V26" s="294"/>
      <c r="W26" s="310"/>
      <c r="X26" s="310"/>
      <c r="Y26" s="310"/>
      <c r="Z26" s="310"/>
      <c r="AA26" s="310"/>
      <c r="AB26" s="310"/>
      <c r="AC26" s="332"/>
      <c r="AD26" s="292"/>
      <c r="AE26" s="313"/>
      <c r="AF26" s="310"/>
      <c r="AG26" s="283"/>
      <c r="AH26" s="310"/>
      <c r="AI26" s="295">
        <f t="shared" si="2"/>
        <v>9</v>
      </c>
      <c r="AJ26" s="295">
        <f t="shared" si="3"/>
        <v>777.51</v>
      </c>
      <c r="AK26" s="332"/>
      <c r="AN26" s="325"/>
    </row>
    <row r="27" spans="1:40" s="307" customFormat="1" ht="15.75" customHeight="1">
      <c r="A27" s="297" t="s">
        <v>67</v>
      </c>
      <c r="B27" s="298" t="s">
        <v>68</v>
      </c>
      <c r="C27" s="299"/>
      <c r="D27" s="333"/>
      <c r="E27" s="334"/>
      <c r="F27" s="300"/>
      <c r="G27" s="301"/>
      <c r="H27" s="302"/>
      <c r="I27" s="335"/>
      <c r="J27" s="336"/>
      <c r="K27" s="337"/>
      <c r="L27" s="305"/>
      <c r="M27" s="304"/>
      <c r="N27" s="337"/>
      <c r="O27" s="304"/>
      <c r="P27" s="305"/>
      <c r="Q27" s="304"/>
      <c r="R27" s="305"/>
      <c r="S27" s="304"/>
      <c r="T27" s="305"/>
      <c r="U27" s="338"/>
      <c r="V27" s="306"/>
      <c r="W27" s="305"/>
      <c r="X27" s="306"/>
      <c r="Y27" s="305"/>
      <c r="Z27" s="306"/>
      <c r="AA27" s="305"/>
      <c r="AB27" s="306"/>
      <c r="AC27" s="301"/>
      <c r="AD27" s="306"/>
      <c r="AE27" s="338"/>
      <c r="AF27" s="305"/>
      <c r="AG27" s="301"/>
      <c r="AH27" s="306"/>
      <c r="AI27" s="306"/>
      <c r="AJ27" s="306"/>
      <c r="AK27" s="301"/>
      <c r="AN27" s="339"/>
    </row>
    <row r="28" spans="1:40" ht="15.75" customHeight="1">
      <c r="A28" s="277" t="s">
        <v>69</v>
      </c>
      <c r="B28" s="296" t="s">
        <v>70</v>
      </c>
      <c r="C28" s="279" t="s">
        <v>44</v>
      </c>
      <c r="D28" s="280">
        <v>0</v>
      </c>
      <c r="E28" s="280"/>
      <c r="F28" s="282">
        <v>3</v>
      </c>
      <c r="G28" s="283">
        <v>0</v>
      </c>
      <c r="H28" s="284">
        <v>7000</v>
      </c>
      <c r="I28" s="285">
        <f t="shared" ref="I28:I57" si="6">H28*D28</f>
        <v>0</v>
      </c>
      <c r="J28" s="286"/>
      <c r="K28" s="309"/>
      <c r="L28" s="292"/>
      <c r="M28" s="320"/>
      <c r="N28" s="291"/>
      <c r="O28" s="340"/>
      <c r="P28" s="292"/>
      <c r="Q28" s="322"/>
      <c r="R28" s="292"/>
      <c r="S28" s="322"/>
      <c r="T28" s="292"/>
      <c r="U28" s="313"/>
      <c r="V28" s="292"/>
      <c r="W28" s="292"/>
      <c r="X28" s="292"/>
      <c r="Y28" s="294"/>
      <c r="Z28" s="294"/>
      <c r="AA28" s="292"/>
      <c r="AB28" s="292"/>
      <c r="AC28" s="283"/>
      <c r="AD28" s="292"/>
      <c r="AE28" s="313"/>
      <c r="AF28" s="292"/>
      <c r="AG28" s="283"/>
      <c r="AH28" s="310"/>
      <c r="AI28" s="295">
        <f t="shared" si="0"/>
        <v>0</v>
      </c>
      <c r="AJ28" s="295">
        <f t="shared" si="0"/>
        <v>0</v>
      </c>
      <c r="AK28" s="283"/>
      <c r="AN28" s="328"/>
    </row>
    <row r="29" spans="1:40" s="315" customFormat="1" ht="15.75" customHeight="1">
      <c r="A29" s="277" t="s">
        <v>71</v>
      </c>
      <c r="B29" s="296" t="s">
        <v>72</v>
      </c>
      <c r="C29" s="279" t="s">
        <v>44</v>
      </c>
      <c r="D29" s="280">
        <f t="shared" si="5"/>
        <v>0</v>
      </c>
      <c r="E29" s="280"/>
      <c r="F29" s="282">
        <v>1</v>
      </c>
      <c r="G29" s="318">
        <v>1</v>
      </c>
      <c r="H29" s="284">
        <v>15000</v>
      </c>
      <c r="I29" s="285">
        <f t="shared" si="6"/>
        <v>0</v>
      </c>
      <c r="J29" s="286"/>
      <c r="K29" s="309"/>
      <c r="L29" s="310"/>
      <c r="M29" s="311"/>
      <c r="N29" s="312"/>
      <c r="O29" s="341"/>
      <c r="P29" s="310"/>
      <c r="Q29" s="313"/>
      <c r="R29" s="310"/>
      <c r="S29" s="313"/>
      <c r="T29" s="310"/>
      <c r="U29" s="313"/>
      <c r="V29" s="292"/>
      <c r="W29" s="310"/>
      <c r="X29" s="292"/>
      <c r="Y29" s="342"/>
      <c r="Z29" s="294"/>
      <c r="AA29" s="310"/>
      <c r="AB29" s="310"/>
      <c r="AC29" s="283"/>
      <c r="AD29" s="292"/>
      <c r="AE29" s="313"/>
      <c r="AF29" s="310"/>
      <c r="AG29" s="318"/>
      <c r="AH29" s="310"/>
      <c r="AI29" s="295">
        <f t="shared" si="0"/>
        <v>0</v>
      </c>
      <c r="AJ29" s="295">
        <f t="shared" si="0"/>
        <v>0</v>
      </c>
      <c r="AK29" s="318"/>
      <c r="AN29" s="325"/>
    </row>
    <row r="30" spans="1:40" s="315" customFormat="1" ht="15.75" customHeight="1">
      <c r="A30" s="277" t="s">
        <v>73</v>
      </c>
      <c r="B30" s="296" t="s">
        <v>74</v>
      </c>
      <c r="C30" s="279" t="s">
        <v>44</v>
      </c>
      <c r="D30" s="280">
        <v>0</v>
      </c>
      <c r="E30" s="280"/>
      <c r="F30" s="282">
        <v>9</v>
      </c>
      <c r="G30" s="318">
        <f>G28+G29</f>
        <v>1</v>
      </c>
      <c r="H30" s="284">
        <v>3161.16</v>
      </c>
      <c r="I30" s="285">
        <f t="shared" si="6"/>
        <v>0</v>
      </c>
      <c r="J30" s="286"/>
      <c r="K30" s="309"/>
      <c r="L30" s="310"/>
      <c r="M30" s="311"/>
      <c r="N30" s="312"/>
      <c r="O30" s="341"/>
      <c r="P30" s="310"/>
      <c r="Q30" s="313"/>
      <c r="R30" s="310"/>
      <c r="S30" s="313"/>
      <c r="T30" s="310"/>
      <c r="U30" s="313"/>
      <c r="V30" s="292"/>
      <c r="W30" s="310"/>
      <c r="X30" s="292"/>
      <c r="Y30" s="342"/>
      <c r="Z30" s="294"/>
      <c r="AA30" s="310"/>
      <c r="AB30" s="310"/>
      <c r="AC30" s="283"/>
      <c r="AD30" s="292"/>
      <c r="AE30" s="313"/>
      <c r="AF30" s="310"/>
      <c r="AG30" s="318"/>
      <c r="AH30" s="310"/>
      <c r="AI30" s="295">
        <f t="shared" si="0"/>
        <v>0</v>
      </c>
      <c r="AJ30" s="295">
        <f t="shared" si="0"/>
        <v>0</v>
      </c>
      <c r="AK30" s="318"/>
      <c r="AN30" s="325"/>
    </row>
    <row r="31" spans="1:40" s="315" customFormat="1" ht="15.75" customHeight="1">
      <c r="A31" s="277" t="s">
        <v>75</v>
      </c>
      <c r="B31" s="296" t="s">
        <v>76</v>
      </c>
      <c r="C31" s="279" t="s">
        <v>44</v>
      </c>
      <c r="D31" s="280">
        <f t="shared" si="5"/>
        <v>0</v>
      </c>
      <c r="E31" s="280"/>
      <c r="F31" s="282"/>
      <c r="G31" s="318"/>
      <c r="H31" s="284">
        <v>2531.16</v>
      </c>
      <c r="I31" s="285">
        <f t="shared" si="6"/>
        <v>0</v>
      </c>
      <c r="J31" s="286"/>
      <c r="K31" s="309"/>
      <c r="L31" s="310"/>
      <c r="M31" s="311"/>
      <c r="N31" s="312"/>
      <c r="O31" s="341"/>
      <c r="P31" s="310"/>
      <c r="Q31" s="313"/>
      <c r="R31" s="310"/>
      <c r="S31" s="313"/>
      <c r="T31" s="310"/>
      <c r="U31" s="313"/>
      <c r="V31" s="292"/>
      <c r="W31" s="310"/>
      <c r="X31" s="292"/>
      <c r="Y31" s="342"/>
      <c r="Z31" s="294"/>
      <c r="AA31" s="310"/>
      <c r="AB31" s="310"/>
      <c r="AC31" s="283"/>
      <c r="AD31" s="292"/>
      <c r="AE31" s="313"/>
      <c r="AF31" s="310"/>
      <c r="AG31" s="318"/>
      <c r="AH31" s="310"/>
      <c r="AI31" s="295">
        <f t="shared" si="0"/>
        <v>0</v>
      </c>
      <c r="AJ31" s="295">
        <f t="shared" si="0"/>
        <v>0</v>
      </c>
      <c r="AK31" s="318"/>
      <c r="AN31" s="325"/>
    </row>
    <row r="32" spans="1:40" s="315" customFormat="1" ht="15.75" customHeight="1">
      <c r="A32" s="277" t="s">
        <v>77</v>
      </c>
      <c r="B32" s="296" t="s">
        <v>78</v>
      </c>
      <c r="C32" s="279" t="s">
        <v>44</v>
      </c>
      <c r="D32" s="280">
        <v>1</v>
      </c>
      <c r="E32" s="280"/>
      <c r="F32" s="282">
        <v>9</v>
      </c>
      <c r="G32" s="318">
        <f>+G30</f>
        <v>1</v>
      </c>
      <c r="H32" s="284">
        <v>36.75</v>
      </c>
      <c r="I32" s="285">
        <f t="shared" si="6"/>
        <v>36.75</v>
      </c>
      <c r="J32" s="286"/>
      <c r="K32" s="309"/>
      <c r="L32" s="310"/>
      <c r="M32" s="311"/>
      <c r="N32" s="312"/>
      <c r="O32" s="280">
        <v>1</v>
      </c>
      <c r="P32" s="309">
        <f>O32*H32</f>
        <v>36.75</v>
      </c>
      <c r="Q32" s="313"/>
      <c r="R32" s="310"/>
      <c r="S32" s="313"/>
      <c r="T32" s="310"/>
      <c r="U32" s="313"/>
      <c r="V32" s="292"/>
      <c r="W32" s="310"/>
      <c r="X32" s="292"/>
      <c r="Y32" s="342"/>
      <c r="Z32" s="294"/>
      <c r="AA32" s="310"/>
      <c r="AB32" s="310"/>
      <c r="AC32" s="283"/>
      <c r="AD32" s="292"/>
      <c r="AE32" s="313"/>
      <c r="AF32" s="310"/>
      <c r="AG32" s="318"/>
      <c r="AH32" s="310"/>
      <c r="AI32" s="295">
        <f>SUM(AG32,AE32,AC32,AA32,Y32,W32,U32,S32,O32)</f>
        <v>1</v>
      </c>
      <c r="AJ32" s="295">
        <f>SUM(T32,V32,X32,Z32,AB32,AD32,P32)</f>
        <v>36.75</v>
      </c>
      <c r="AK32" s="318"/>
      <c r="AN32" s="325"/>
    </row>
    <row r="33" spans="1:40" s="315" customFormat="1" ht="15.75" customHeight="1">
      <c r="A33" s="277" t="s">
        <v>79</v>
      </c>
      <c r="B33" s="296" t="s">
        <v>80</v>
      </c>
      <c r="C33" s="279" t="s">
        <v>44</v>
      </c>
      <c r="D33" s="280">
        <v>2</v>
      </c>
      <c r="E33" s="280"/>
      <c r="F33" s="282"/>
      <c r="G33" s="318"/>
      <c r="H33" s="284">
        <v>29.4</v>
      </c>
      <c r="I33" s="285">
        <f t="shared" si="6"/>
        <v>58.8</v>
      </c>
      <c r="J33" s="286"/>
      <c r="K33" s="309"/>
      <c r="L33" s="310"/>
      <c r="M33" s="311"/>
      <c r="N33" s="312"/>
      <c r="O33" s="280">
        <v>2</v>
      </c>
      <c r="P33" s="309">
        <f t="shared" ref="P33:P57" si="7">O33*H33</f>
        <v>58.8</v>
      </c>
      <c r="Q33" s="313"/>
      <c r="R33" s="310"/>
      <c r="S33" s="313"/>
      <c r="T33" s="310"/>
      <c r="U33" s="313"/>
      <c r="V33" s="292"/>
      <c r="W33" s="310"/>
      <c r="X33" s="292"/>
      <c r="Y33" s="342"/>
      <c r="Z33" s="294"/>
      <c r="AA33" s="310"/>
      <c r="AB33" s="310"/>
      <c r="AC33" s="283"/>
      <c r="AD33" s="292"/>
      <c r="AE33" s="313"/>
      <c r="AF33" s="310"/>
      <c r="AG33" s="318"/>
      <c r="AH33" s="310"/>
      <c r="AI33" s="295">
        <f>SUM(S33,U33,W33,Y33,AA33,AC33,O33)</f>
        <v>2</v>
      </c>
      <c r="AJ33" s="295">
        <f t="shared" ref="AJ33:AJ57" si="8">SUM(T33,V33,X33,Z33,AB33,AD33,P33)</f>
        <v>58.8</v>
      </c>
      <c r="AK33" s="318"/>
      <c r="AN33" s="325"/>
    </row>
    <row r="34" spans="1:40" s="315" customFormat="1" ht="15.75" customHeight="1">
      <c r="A34" s="277" t="s">
        <v>81</v>
      </c>
      <c r="B34" s="296" t="s">
        <v>82</v>
      </c>
      <c r="C34" s="279" t="s">
        <v>44</v>
      </c>
      <c r="D34" s="280">
        <v>0</v>
      </c>
      <c r="E34" s="280"/>
      <c r="F34" s="282">
        <v>11</v>
      </c>
      <c r="G34" s="343">
        <v>5</v>
      </c>
      <c r="H34" s="284">
        <v>540</v>
      </c>
      <c r="I34" s="285">
        <f t="shared" si="6"/>
        <v>0</v>
      </c>
      <c r="J34" s="286"/>
      <c r="K34" s="309"/>
      <c r="L34" s="310"/>
      <c r="M34" s="311"/>
      <c r="N34" s="312"/>
      <c r="O34" s="280">
        <v>0</v>
      </c>
      <c r="P34" s="309">
        <f t="shared" si="7"/>
        <v>0</v>
      </c>
      <c r="Q34" s="313"/>
      <c r="R34" s="310"/>
      <c r="S34" s="313"/>
      <c r="T34" s="310"/>
      <c r="U34" s="313"/>
      <c r="V34" s="292"/>
      <c r="W34" s="310"/>
      <c r="X34" s="292"/>
      <c r="Y34" s="342"/>
      <c r="Z34" s="294"/>
      <c r="AA34" s="310"/>
      <c r="AB34" s="310"/>
      <c r="AC34" s="308"/>
      <c r="AD34" s="292"/>
      <c r="AE34" s="313"/>
      <c r="AF34" s="310"/>
      <c r="AG34" s="318"/>
      <c r="AH34" s="310"/>
      <c r="AI34" s="295">
        <f>SUM(S34,U34,W34,Y34,AA34,AC34,O34)</f>
        <v>0</v>
      </c>
      <c r="AJ34" s="295">
        <f t="shared" si="8"/>
        <v>0</v>
      </c>
      <c r="AK34" s="343"/>
      <c r="AN34" s="325"/>
    </row>
    <row r="35" spans="1:40" s="315" customFormat="1" ht="15.75" customHeight="1">
      <c r="A35" s="277" t="s">
        <v>83</v>
      </c>
      <c r="B35" s="296" t="s">
        <v>84</v>
      </c>
      <c r="C35" s="279" t="s">
        <v>44</v>
      </c>
      <c r="D35" s="280">
        <f t="shared" si="5"/>
        <v>0</v>
      </c>
      <c r="E35" s="280"/>
      <c r="F35" s="282"/>
      <c r="G35" s="318"/>
      <c r="H35" s="284">
        <v>3890</v>
      </c>
      <c r="I35" s="285">
        <f t="shared" si="6"/>
        <v>0</v>
      </c>
      <c r="J35" s="286"/>
      <c r="K35" s="309"/>
      <c r="L35" s="310"/>
      <c r="M35" s="311"/>
      <c r="N35" s="312"/>
      <c r="O35" s="280">
        <f t="shared" ref="O35:O54" si="9">SUM(AC35,AE35,AG35,AI35,AK35,AM35,AO35,AQ35)</f>
        <v>0</v>
      </c>
      <c r="P35" s="309">
        <f t="shared" si="7"/>
        <v>0</v>
      </c>
      <c r="Q35" s="313"/>
      <c r="R35" s="310"/>
      <c r="S35" s="313"/>
      <c r="T35" s="310"/>
      <c r="U35" s="313"/>
      <c r="V35" s="292"/>
      <c r="W35" s="310"/>
      <c r="X35" s="292"/>
      <c r="Y35" s="342"/>
      <c r="Z35" s="294"/>
      <c r="AA35" s="310"/>
      <c r="AB35" s="310"/>
      <c r="AC35" s="283"/>
      <c r="AD35" s="292"/>
      <c r="AE35" s="313"/>
      <c r="AF35" s="310"/>
      <c r="AG35" s="318"/>
      <c r="AH35" s="310"/>
      <c r="AI35" s="295">
        <f>SUM(S35,U35,W35,Y35,AA35,AC35)</f>
        <v>0</v>
      </c>
      <c r="AJ35" s="295">
        <f t="shared" si="8"/>
        <v>0</v>
      </c>
      <c r="AK35" s="318"/>
      <c r="AN35" s="325"/>
    </row>
    <row r="36" spans="1:40" s="315" customFormat="1" ht="15.75" customHeight="1">
      <c r="A36" s="277" t="s">
        <v>85</v>
      </c>
      <c r="B36" s="296" t="s">
        <v>86</v>
      </c>
      <c r="C36" s="279" t="s">
        <v>44</v>
      </c>
      <c r="D36" s="280">
        <v>0</v>
      </c>
      <c r="E36" s="280"/>
      <c r="F36" s="282">
        <v>4</v>
      </c>
      <c r="G36" s="318">
        <v>1</v>
      </c>
      <c r="H36" s="284">
        <v>2980</v>
      </c>
      <c r="I36" s="285">
        <f t="shared" si="6"/>
        <v>0</v>
      </c>
      <c r="J36" s="286"/>
      <c r="K36" s="309"/>
      <c r="L36" s="310"/>
      <c r="M36" s="311"/>
      <c r="N36" s="312"/>
      <c r="O36" s="280">
        <v>0</v>
      </c>
      <c r="P36" s="309">
        <f t="shared" si="7"/>
        <v>0</v>
      </c>
      <c r="Q36" s="313"/>
      <c r="R36" s="310"/>
      <c r="S36" s="313"/>
      <c r="T36" s="310"/>
      <c r="U36" s="313"/>
      <c r="V36" s="292"/>
      <c r="W36" s="310"/>
      <c r="X36" s="292"/>
      <c r="Y36" s="342"/>
      <c r="Z36" s="294"/>
      <c r="AA36" s="310"/>
      <c r="AB36" s="310"/>
      <c r="AC36" s="283"/>
      <c r="AD36" s="292"/>
      <c r="AE36" s="313"/>
      <c r="AF36" s="310"/>
      <c r="AG36" s="318"/>
      <c r="AH36" s="310"/>
      <c r="AI36" s="295">
        <f>SUM(S36,U36,W36,Y36,AA36,AC36,O36)</f>
        <v>0</v>
      </c>
      <c r="AJ36" s="295">
        <f t="shared" si="8"/>
        <v>0</v>
      </c>
      <c r="AK36" s="318"/>
      <c r="AN36" s="325"/>
    </row>
    <row r="37" spans="1:40" s="315" customFormat="1" ht="15.75" customHeight="1">
      <c r="A37" s="277" t="s">
        <v>87</v>
      </c>
      <c r="B37" s="296" t="s">
        <v>88</v>
      </c>
      <c r="C37" s="279" t="s">
        <v>89</v>
      </c>
      <c r="D37" s="280">
        <v>592</v>
      </c>
      <c r="E37" s="280"/>
      <c r="F37" s="282">
        <v>1842</v>
      </c>
      <c r="G37" s="318">
        <v>226</v>
      </c>
      <c r="H37" s="284">
        <v>2.2000000000000002</v>
      </c>
      <c r="I37" s="285">
        <f t="shared" si="6"/>
        <v>1302.4000000000001</v>
      </c>
      <c r="J37" s="286"/>
      <c r="K37" s="309"/>
      <c r="L37" s="310"/>
      <c r="M37" s="311"/>
      <c r="N37" s="312"/>
      <c r="O37" s="280">
        <v>592</v>
      </c>
      <c r="P37" s="309">
        <f t="shared" si="7"/>
        <v>1302.4000000000001</v>
      </c>
      <c r="Q37" s="313"/>
      <c r="R37" s="287"/>
      <c r="S37" s="313"/>
      <c r="T37" s="287"/>
      <c r="U37" s="313"/>
      <c r="V37" s="292"/>
      <c r="W37" s="310"/>
      <c r="X37" s="292"/>
      <c r="Y37" s="342"/>
      <c r="Z37" s="294"/>
      <c r="AA37" s="310"/>
      <c r="AB37" s="310"/>
      <c r="AC37" s="283"/>
      <c r="AD37" s="292"/>
      <c r="AE37" s="313"/>
      <c r="AF37" s="310"/>
      <c r="AG37" s="318"/>
      <c r="AH37" s="310"/>
      <c r="AI37" s="295">
        <f>SUM(S37,U37,W37,Y37,AA37,AC37,O37)</f>
        <v>592</v>
      </c>
      <c r="AJ37" s="295">
        <f t="shared" si="8"/>
        <v>1302.4000000000001</v>
      </c>
      <c r="AK37" s="318"/>
      <c r="AN37" s="325"/>
    </row>
    <row r="38" spans="1:40" s="315" customFormat="1" ht="15.75" customHeight="1">
      <c r="A38" s="277" t="s">
        <v>90</v>
      </c>
      <c r="B38" s="296" t="s">
        <v>91</v>
      </c>
      <c r="C38" s="279" t="s">
        <v>89</v>
      </c>
      <c r="D38" s="280">
        <f t="shared" si="5"/>
        <v>0</v>
      </c>
      <c r="E38" s="280"/>
      <c r="F38" s="282"/>
      <c r="G38" s="318">
        <v>0</v>
      </c>
      <c r="H38" s="284">
        <v>3.3</v>
      </c>
      <c r="I38" s="285">
        <f t="shared" si="6"/>
        <v>0</v>
      </c>
      <c r="J38" s="286"/>
      <c r="K38" s="309"/>
      <c r="L38" s="310"/>
      <c r="M38" s="311"/>
      <c r="N38" s="312"/>
      <c r="O38" s="280">
        <f t="shared" si="9"/>
        <v>0</v>
      </c>
      <c r="P38" s="309">
        <f t="shared" si="7"/>
        <v>0</v>
      </c>
      <c r="Q38" s="313"/>
      <c r="R38" s="310"/>
      <c r="S38" s="313"/>
      <c r="T38" s="310"/>
      <c r="U38" s="313"/>
      <c r="V38" s="292"/>
      <c r="W38" s="310"/>
      <c r="X38" s="292"/>
      <c r="Y38" s="342"/>
      <c r="Z38" s="294"/>
      <c r="AA38" s="310"/>
      <c r="AB38" s="310"/>
      <c r="AC38" s="283"/>
      <c r="AD38" s="292"/>
      <c r="AE38" s="313"/>
      <c r="AF38" s="310"/>
      <c r="AG38" s="318"/>
      <c r="AH38" s="310"/>
      <c r="AI38" s="295">
        <f t="shared" si="0"/>
        <v>0</v>
      </c>
      <c r="AJ38" s="295">
        <f t="shared" si="8"/>
        <v>0</v>
      </c>
      <c r="AK38" s="318"/>
      <c r="AN38" s="325"/>
    </row>
    <row r="39" spans="1:40" s="315" customFormat="1" ht="15.75" customHeight="1">
      <c r="A39" s="277" t="s">
        <v>92</v>
      </c>
      <c r="B39" s="296" t="s">
        <v>93</v>
      </c>
      <c r="C39" s="279" t="s">
        <v>44</v>
      </c>
      <c r="D39" s="280">
        <v>0</v>
      </c>
      <c r="E39" s="280"/>
      <c r="F39" s="282">
        <v>84</v>
      </c>
      <c r="G39" s="318">
        <v>16</v>
      </c>
      <c r="H39" s="284">
        <v>18</v>
      </c>
      <c r="I39" s="285">
        <f t="shared" si="6"/>
        <v>0</v>
      </c>
      <c r="J39" s="286"/>
      <c r="K39" s="309"/>
      <c r="L39" s="310"/>
      <c r="M39" s="311"/>
      <c r="N39" s="312"/>
      <c r="O39" s="280">
        <v>0</v>
      </c>
      <c r="P39" s="309">
        <f t="shared" si="7"/>
        <v>0</v>
      </c>
      <c r="Q39" s="313"/>
      <c r="R39" s="310"/>
      <c r="S39" s="313"/>
      <c r="T39" s="310"/>
      <c r="U39" s="313"/>
      <c r="V39" s="292"/>
      <c r="W39" s="310"/>
      <c r="X39" s="292"/>
      <c r="Y39" s="342"/>
      <c r="Z39" s="294"/>
      <c r="AA39" s="310"/>
      <c r="AB39" s="310"/>
      <c r="AC39" s="283"/>
      <c r="AD39" s="292"/>
      <c r="AE39" s="313"/>
      <c r="AF39" s="310"/>
      <c r="AG39" s="318"/>
      <c r="AH39" s="310"/>
      <c r="AI39" s="295">
        <f t="shared" si="0"/>
        <v>0</v>
      </c>
      <c r="AJ39" s="295">
        <f t="shared" si="8"/>
        <v>0</v>
      </c>
      <c r="AK39" s="318"/>
      <c r="AN39" s="325"/>
    </row>
    <row r="40" spans="1:40" s="315" customFormat="1" ht="15.75" customHeight="1">
      <c r="A40" s="277" t="s">
        <v>94</v>
      </c>
      <c r="B40" s="296" t="s">
        <v>95</v>
      </c>
      <c r="C40" s="279" t="s">
        <v>44</v>
      </c>
      <c r="D40" s="280">
        <v>0</v>
      </c>
      <c r="E40" s="280"/>
      <c r="F40" s="282">
        <v>84</v>
      </c>
      <c r="G40" s="318">
        <v>16</v>
      </c>
      <c r="H40" s="284">
        <v>25</v>
      </c>
      <c r="I40" s="285">
        <f t="shared" si="6"/>
        <v>0</v>
      </c>
      <c r="J40" s="286"/>
      <c r="K40" s="309"/>
      <c r="L40" s="310"/>
      <c r="M40" s="311"/>
      <c r="N40" s="312"/>
      <c r="O40" s="280">
        <v>0</v>
      </c>
      <c r="P40" s="309">
        <f t="shared" si="7"/>
        <v>0</v>
      </c>
      <c r="Q40" s="313"/>
      <c r="R40" s="310"/>
      <c r="S40" s="313"/>
      <c r="T40" s="310"/>
      <c r="U40" s="313"/>
      <c r="V40" s="292"/>
      <c r="W40" s="310"/>
      <c r="X40" s="292"/>
      <c r="Y40" s="342"/>
      <c r="Z40" s="294"/>
      <c r="AA40" s="310"/>
      <c r="AB40" s="310"/>
      <c r="AC40" s="283"/>
      <c r="AD40" s="292"/>
      <c r="AE40" s="313"/>
      <c r="AF40" s="310"/>
      <c r="AG40" s="318"/>
      <c r="AH40" s="310"/>
      <c r="AI40" s="295">
        <f t="shared" si="0"/>
        <v>0</v>
      </c>
      <c r="AJ40" s="295">
        <f t="shared" si="8"/>
        <v>0</v>
      </c>
      <c r="AK40" s="318"/>
      <c r="AN40" s="325"/>
    </row>
    <row r="41" spans="1:40" s="315" customFormat="1" ht="15.75" customHeight="1">
      <c r="A41" s="277" t="s">
        <v>96</v>
      </c>
      <c r="B41" s="296" t="s">
        <v>97</v>
      </c>
      <c r="C41" s="279" t="s">
        <v>44</v>
      </c>
      <c r="D41" s="280">
        <f t="shared" si="5"/>
        <v>0</v>
      </c>
      <c r="E41" s="280"/>
      <c r="F41" s="282"/>
      <c r="G41" s="318"/>
      <c r="H41" s="284">
        <v>38</v>
      </c>
      <c r="I41" s="285">
        <f t="shared" si="6"/>
        <v>0</v>
      </c>
      <c r="J41" s="286"/>
      <c r="K41" s="309"/>
      <c r="L41" s="310"/>
      <c r="M41" s="311"/>
      <c r="N41" s="312"/>
      <c r="O41" s="280">
        <f t="shared" si="9"/>
        <v>0</v>
      </c>
      <c r="P41" s="309">
        <f t="shared" si="7"/>
        <v>0</v>
      </c>
      <c r="Q41" s="313"/>
      <c r="R41" s="310"/>
      <c r="S41" s="313"/>
      <c r="T41" s="310"/>
      <c r="U41" s="313"/>
      <c r="V41" s="292"/>
      <c r="W41" s="310"/>
      <c r="X41" s="292"/>
      <c r="Y41" s="310"/>
      <c r="Z41" s="292"/>
      <c r="AA41" s="310"/>
      <c r="AB41" s="310"/>
      <c r="AC41" s="283"/>
      <c r="AD41" s="292"/>
      <c r="AE41" s="313"/>
      <c r="AF41" s="310"/>
      <c r="AG41" s="318"/>
      <c r="AH41" s="310"/>
      <c r="AI41" s="295">
        <f t="shared" si="0"/>
        <v>0</v>
      </c>
      <c r="AJ41" s="295">
        <f t="shared" si="8"/>
        <v>0</v>
      </c>
      <c r="AK41" s="318"/>
      <c r="AN41" s="325"/>
    </row>
    <row r="42" spans="1:40" s="315" customFormat="1" ht="15.75" customHeight="1">
      <c r="A42" s="277" t="s">
        <v>98</v>
      </c>
      <c r="B42" s="296" t="s">
        <v>99</v>
      </c>
      <c r="C42" s="279" t="s">
        <v>44</v>
      </c>
      <c r="D42" s="280">
        <f t="shared" si="5"/>
        <v>0</v>
      </c>
      <c r="E42" s="280"/>
      <c r="F42" s="282"/>
      <c r="G42" s="318"/>
      <c r="H42" s="284">
        <v>45</v>
      </c>
      <c r="I42" s="285">
        <f t="shared" si="6"/>
        <v>0</v>
      </c>
      <c r="J42" s="286"/>
      <c r="K42" s="309"/>
      <c r="L42" s="310"/>
      <c r="M42" s="311"/>
      <c r="N42" s="312"/>
      <c r="O42" s="280">
        <f t="shared" si="9"/>
        <v>0</v>
      </c>
      <c r="P42" s="309">
        <f t="shared" si="7"/>
        <v>0</v>
      </c>
      <c r="Q42" s="313"/>
      <c r="R42" s="310"/>
      <c r="S42" s="313"/>
      <c r="T42" s="310"/>
      <c r="U42" s="313"/>
      <c r="V42" s="292"/>
      <c r="W42" s="310"/>
      <c r="X42" s="292"/>
      <c r="Y42" s="310"/>
      <c r="Z42" s="292"/>
      <c r="AA42" s="310"/>
      <c r="AB42" s="310"/>
      <c r="AC42" s="283"/>
      <c r="AD42" s="292"/>
      <c r="AE42" s="313"/>
      <c r="AF42" s="310"/>
      <c r="AG42" s="318"/>
      <c r="AH42" s="310"/>
      <c r="AI42" s="295">
        <f t="shared" si="0"/>
        <v>0</v>
      </c>
      <c r="AJ42" s="295">
        <f t="shared" si="8"/>
        <v>0</v>
      </c>
      <c r="AK42" s="318"/>
      <c r="AN42" s="325"/>
    </row>
    <row r="43" spans="1:40" s="315" customFormat="1" ht="15.75" customHeight="1">
      <c r="A43" s="277" t="s">
        <v>100</v>
      </c>
      <c r="B43" s="296" t="s">
        <v>101</v>
      </c>
      <c r="C43" s="279" t="s">
        <v>89</v>
      </c>
      <c r="D43" s="280">
        <v>106</v>
      </c>
      <c r="E43" s="280"/>
      <c r="F43" s="282">
        <v>61</v>
      </c>
      <c r="G43" s="344">
        <v>30</v>
      </c>
      <c r="H43" s="284">
        <v>127.01</v>
      </c>
      <c r="I43" s="285">
        <f t="shared" si="6"/>
        <v>13463.060000000001</v>
      </c>
      <c r="J43" s="286"/>
      <c r="K43" s="309"/>
      <c r="L43" s="310"/>
      <c r="M43" s="311"/>
      <c r="N43" s="312"/>
      <c r="O43" s="280">
        <v>106</v>
      </c>
      <c r="P43" s="309">
        <f t="shared" si="7"/>
        <v>13463.060000000001</v>
      </c>
      <c r="Q43" s="313"/>
      <c r="R43" s="310"/>
      <c r="S43" s="313"/>
      <c r="T43" s="310"/>
      <c r="U43" s="313"/>
      <c r="V43" s="292"/>
      <c r="W43" s="310"/>
      <c r="X43" s="292"/>
      <c r="Y43" s="310"/>
      <c r="Z43" s="292"/>
      <c r="AA43" s="310"/>
      <c r="AB43" s="310"/>
      <c r="AC43" s="283"/>
      <c r="AD43" s="292"/>
      <c r="AE43" s="313"/>
      <c r="AF43" s="310"/>
      <c r="AG43" s="318"/>
      <c r="AH43" s="310"/>
      <c r="AI43" s="295">
        <v>106</v>
      </c>
      <c r="AJ43" s="295">
        <f t="shared" si="8"/>
        <v>13463.060000000001</v>
      </c>
      <c r="AK43" s="344"/>
      <c r="AL43" s="325"/>
      <c r="AN43" s="325"/>
    </row>
    <row r="44" spans="1:40" s="315" customFormat="1" ht="15.75" customHeight="1">
      <c r="A44" s="277" t="s">
        <v>102</v>
      </c>
      <c r="B44" s="296" t="s">
        <v>103</v>
      </c>
      <c r="C44" s="279" t="s">
        <v>89</v>
      </c>
      <c r="D44" s="280">
        <v>106</v>
      </c>
      <c r="E44" s="280"/>
      <c r="F44" s="282">
        <v>61</v>
      </c>
      <c r="G44" s="344">
        <v>30</v>
      </c>
      <c r="H44" s="284">
        <v>13.83</v>
      </c>
      <c r="I44" s="285">
        <f t="shared" si="6"/>
        <v>1465.98</v>
      </c>
      <c r="J44" s="286"/>
      <c r="K44" s="309"/>
      <c r="L44" s="310"/>
      <c r="M44" s="311"/>
      <c r="N44" s="312"/>
      <c r="O44" s="280">
        <v>106</v>
      </c>
      <c r="P44" s="309">
        <f t="shared" si="7"/>
        <v>1465.98</v>
      </c>
      <c r="Q44" s="313"/>
      <c r="R44" s="310"/>
      <c r="S44" s="313"/>
      <c r="T44" s="310"/>
      <c r="U44" s="313"/>
      <c r="V44" s="292"/>
      <c r="W44" s="310"/>
      <c r="X44" s="292"/>
      <c r="Y44" s="310"/>
      <c r="Z44" s="292"/>
      <c r="AA44" s="310"/>
      <c r="AB44" s="310"/>
      <c r="AC44" s="345"/>
      <c r="AD44" s="292"/>
      <c r="AE44" s="313"/>
      <c r="AF44" s="310"/>
      <c r="AG44" s="318"/>
      <c r="AH44" s="310"/>
      <c r="AI44" s="295">
        <f t="shared" si="0"/>
        <v>0</v>
      </c>
      <c r="AJ44" s="295">
        <f t="shared" si="8"/>
        <v>1465.98</v>
      </c>
      <c r="AK44" s="344"/>
      <c r="AN44" s="325"/>
    </row>
    <row r="45" spans="1:40" s="315" customFormat="1" ht="15.75" customHeight="1">
      <c r="A45" s="277" t="s">
        <v>104</v>
      </c>
      <c r="B45" s="296" t="s">
        <v>105</v>
      </c>
      <c r="C45" s="279" t="s">
        <v>89</v>
      </c>
      <c r="D45" s="280">
        <v>88</v>
      </c>
      <c r="E45" s="280"/>
      <c r="F45" s="282">
        <v>386</v>
      </c>
      <c r="G45" s="346">
        <v>83</v>
      </c>
      <c r="H45" s="284">
        <v>131.85</v>
      </c>
      <c r="I45" s="285">
        <f t="shared" si="6"/>
        <v>11602.8</v>
      </c>
      <c r="J45" s="286"/>
      <c r="K45" s="309"/>
      <c r="L45" s="310"/>
      <c r="M45" s="311"/>
      <c r="N45" s="312"/>
      <c r="O45" s="280">
        <v>88</v>
      </c>
      <c r="P45" s="309">
        <f t="shared" si="7"/>
        <v>11602.8</v>
      </c>
      <c r="Q45" s="313"/>
      <c r="R45" s="310"/>
      <c r="S45" s="313"/>
      <c r="T45" s="310"/>
      <c r="U45" s="313"/>
      <c r="V45" s="292"/>
      <c r="W45" s="310"/>
      <c r="X45" s="292"/>
      <c r="Y45" s="342"/>
      <c r="Z45" s="294"/>
      <c r="AA45" s="310"/>
      <c r="AB45" s="310"/>
      <c r="AC45" s="347"/>
      <c r="AD45" s="292"/>
      <c r="AE45" s="313"/>
      <c r="AF45" s="310"/>
      <c r="AG45" s="318"/>
      <c r="AH45" s="310"/>
      <c r="AI45" s="295">
        <v>88</v>
      </c>
      <c r="AJ45" s="295">
        <f t="shared" si="8"/>
        <v>11602.8</v>
      </c>
      <c r="AK45" s="346"/>
      <c r="AL45" s="325"/>
      <c r="AN45" s="325"/>
    </row>
    <row r="46" spans="1:40" s="315" customFormat="1" ht="15.75" customHeight="1">
      <c r="A46" s="277" t="s">
        <v>106</v>
      </c>
      <c r="B46" s="296" t="s">
        <v>107</v>
      </c>
      <c r="C46" s="279" t="s">
        <v>89</v>
      </c>
      <c r="D46" s="280">
        <v>3</v>
      </c>
      <c r="E46" s="280"/>
      <c r="F46" s="282">
        <v>4.9499999999999993</v>
      </c>
      <c r="G46" s="346">
        <v>0.55000000000000004</v>
      </c>
      <c r="H46" s="284">
        <v>248.85</v>
      </c>
      <c r="I46" s="285">
        <f t="shared" si="6"/>
        <v>746.55</v>
      </c>
      <c r="J46" s="286"/>
      <c r="K46" s="309"/>
      <c r="L46" s="310"/>
      <c r="M46" s="311"/>
      <c r="N46" s="312"/>
      <c r="O46" s="280">
        <v>3</v>
      </c>
      <c r="P46" s="309">
        <f t="shared" si="7"/>
        <v>746.55</v>
      </c>
      <c r="Q46" s="313"/>
      <c r="R46" s="310"/>
      <c r="S46" s="313"/>
      <c r="T46" s="310"/>
      <c r="U46" s="313"/>
      <c r="V46" s="292"/>
      <c r="W46" s="310"/>
      <c r="X46" s="292"/>
      <c r="Y46" s="342"/>
      <c r="Z46" s="294"/>
      <c r="AA46" s="310"/>
      <c r="AB46" s="310"/>
      <c r="AC46" s="347"/>
      <c r="AD46" s="292"/>
      <c r="AE46" s="313"/>
      <c r="AF46" s="310"/>
      <c r="AG46" s="318"/>
      <c r="AH46" s="310"/>
      <c r="AI46" s="295">
        <v>3</v>
      </c>
      <c r="AJ46" s="295">
        <f t="shared" si="8"/>
        <v>746.55</v>
      </c>
      <c r="AK46" s="346"/>
      <c r="AN46" s="325"/>
    </row>
    <row r="47" spans="1:40" s="315" customFormat="1" ht="15.75" customHeight="1">
      <c r="A47" s="277" t="s">
        <v>108</v>
      </c>
      <c r="B47" s="296" t="s">
        <v>109</v>
      </c>
      <c r="C47" s="279" t="s">
        <v>89</v>
      </c>
      <c r="D47" s="280">
        <v>3</v>
      </c>
      <c r="E47" s="280"/>
      <c r="F47" s="282">
        <v>9.81</v>
      </c>
      <c r="G47" s="318">
        <v>1</v>
      </c>
      <c r="H47" s="284">
        <v>84.99</v>
      </c>
      <c r="I47" s="285">
        <f t="shared" si="6"/>
        <v>254.96999999999997</v>
      </c>
      <c r="J47" s="286"/>
      <c r="K47" s="309"/>
      <c r="L47" s="310"/>
      <c r="M47" s="311"/>
      <c r="N47" s="312"/>
      <c r="O47" s="280">
        <v>3</v>
      </c>
      <c r="P47" s="309">
        <f t="shared" si="7"/>
        <v>254.96999999999997</v>
      </c>
      <c r="Q47" s="313"/>
      <c r="R47" s="310"/>
      <c r="S47" s="313"/>
      <c r="T47" s="310"/>
      <c r="U47" s="313"/>
      <c r="V47" s="292"/>
      <c r="W47" s="310"/>
      <c r="X47" s="292"/>
      <c r="Y47" s="342"/>
      <c r="Z47" s="294"/>
      <c r="AA47" s="310"/>
      <c r="AB47" s="310"/>
      <c r="AC47" s="283"/>
      <c r="AD47" s="292"/>
      <c r="AE47" s="313"/>
      <c r="AF47" s="310"/>
      <c r="AG47" s="318"/>
      <c r="AH47" s="310"/>
      <c r="AI47" s="295">
        <v>3</v>
      </c>
      <c r="AJ47" s="295">
        <f t="shared" si="8"/>
        <v>254.96999999999997</v>
      </c>
      <c r="AK47" s="318"/>
      <c r="AN47" s="325"/>
    </row>
    <row r="48" spans="1:40" s="315" customFormat="1" ht="15.75" customHeight="1">
      <c r="A48" s="277" t="s">
        <v>110</v>
      </c>
      <c r="B48" s="296" t="s">
        <v>111</v>
      </c>
      <c r="C48" s="279" t="s">
        <v>89</v>
      </c>
      <c r="D48" s="280">
        <v>102</v>
      </c>
      <c r="E48" s="280"/>
      <c r="F48" s="282"/>
      <c r="G48" s="318">
        <v>66</v>
      </c>
      <c r="H48" s="284">
        <v>52.49</v>
      </c>
      <c r="I48" s="285">
        <f t="shared" si="6"/>
        <v>5353.9800000000005</v>
      </c>
      <c r="J48" s="286"/>
      <c r="K48" s="309"/>
      <c r="L48" s="310"/>
      <c r="M48" s="311"/>
      <c r="N48" s="312"/>
      <c r="O48" s="280">
        <v>102</v>
      </c>
      <c r="P48" s="309">
        <f t="shared" si="7"/>
        <v>5353.9800000000005</v>
      </c>
      <c r="Q48" s="313"/>
      <c r="R48" s="310"/>
      <c r="S48" s="313"/>
      <c r="T48" s="310"/>
      <c r="U48" s="313"/>
      <c r="V48" s="292"/>
      <c r="W48" s="310"/>
      <c r="X48" s="292"/>
      <c r="Y48" s="342"/>
      <c r="Z48" s="294"/>
      <c r="AA48" s="310"/>
      <c r="AB48" s="310"/>
      <c r="AC48" s="283"/>
      <c r="AD48" s="292"/>
      <c r="AE48" s="313"/>
      <c r="AF48" s="310"/>
      <c r="AG48" s="318"/>
      <c r="AH48" s="310"/>
      <c r="AI48" s="295">
        <v>102</v>
      </c>
      <c r="AJ48" s="295">
        <f t="shared" si="8"/>
        <v>5353.9800000000005</v>
      </c>
      <c r="AK48" s="318"/>
      <c r="AL48" s="325"/>
      <c r="AN48" s="325"/>
    </row>
    <row r="49" spans="1:40" s="315" customFormat="1" ht="15.75" customHeight="1">
      <c r="A49" s="277" t="s">
        <v>112</v>
      </c>
      <c r="B49" s="296" t="s">
        <v>113</v>
      </c>
      <c r="C49" s="279" t="s">
        <v>114</v>
      </c>
      <c r="D49" s="280">
        <v>27</v>
      </c>
      <c r="E49" s="280"/>
      <c r="F49" s="282">
        <v>84</v>
      </c>
      <c r="G49" s="318">
        <v>16</v>
      </c>
      <c r="H49" s="284">
        <v>56.35</v>
      </c>
      <c r="I49" s="285">
        <f t="shared" si="6"/>
        <v>1521.45</v>
      </c>
      <c r="J49" s="286"/>
      <c r="K49" s="309"/>
      <c r="L49" s="310"/>
      <c r="M49" s="311"/>
      <c r="N49" s="312"/>
      <c r="O49" s="280">
        <v>27</v>
      </c>
      <c r="P49" s="309">
        <f t="shared" si="7"/>
        <v>1521.45</v>
      </c>
      <c r="Q49" s="313"/>
      <c r="R49" s="310"/>
      <c r="S49" s="313"/>
      <c r="T49" s="310"/>
      <c r="U49" s="313"/>
      <c r="V49" s="292"/>
      <c r="W49" s="310"/>
      <c r="X49" s="292"/>
      <c r="Y49" s="342"/>
      <c r="Z49" s="294"/>
      <c r="AA49" s="310"/>
      <c r="AB49" s="310"/>
      <c r="AC49" s="345"/>
      <c r="AD49" s="292"/>
      <c r="AE49" s="313"/>
      <c r="AF49" s="310"/>
      <c r="AG49" s="318"/>
      <c r="AH49" s="310"/>
      <c r="AI49" s="295">
        <v>27</v>
      </c>
      <c r="AJ49" s="295">
        <f t="shared" si="8"/>
        <v>1521.45</v>
      </c>
      <c r="AK49" s="318"/>
      <c r="AN49" s="325"/>
    </row>
    <row r="50" spans="1:40" s="315" customFormat="1" ht="30">
      <c r="A50" s="277" t="s">
        <v>115</v>
      </c>
      <c r="B50" s="296" t="s">
        <v>116</v>
      </c>
      <c r="C50" s="279" t="s">
        <v>89</v>
      </c>
      <c r="D50" s="280">
        <f t="shared" si="5"/>
        <v>0</v>
      </c>
      <c r="E50" s="280"/>
      <c r="F50" s="282"/>
      <c r="G50" s="318">
        <v>0</v>
      </c>
      <c r="H50" s="284">
        <v>37.06</v>
      </c>
      <c r="I50" s="285">
        <f t="shared" si="6"/>
        <v>0</v>
      </c>
      <c r="J50" s="286"/>
      <c r="K50" s="309"/>
      <c r="L50" s="310"/>
      <c r="M50" s="311"/>
      <c r="N50" s="312"/>
      <c r="O50" s="348"/>
      <c r="P50" s="342"/>
      <c r="Q50" s="313"/>
      <c r="R50" s="310"/>
      <c r="S50" s="313"/>
      <c r="T50" s="310"/>
      <c r="U50" s="313"/>
      <c r="V50" s="292"/>
      <c r="W50" s="310"/>
      <c r="X50" s="292"/>
      <c r="Y50" s="342"/>
      <c r="Z50" s="294"/>
      <c r="AA50" s="310"/>
      <c r="AB50" s="310"/>
      <c r="AC50" s="283"/>
      <c r="AD50" s="292"/>
      <c r="AE50" s="313"/>
      <c r="AF50" s="310"/>
      <c r="AG50" s="318"/>
      <c r="AH50" s="310"/>
      <c r="AI50" s="295">
        <v>0</v>
      </c>
      <c r="AJ50" s="295">
        <f t="shared" si="8"/>
        <v>0</v>
      </c>
      <c r="AK50" s="318"/>
      <c r="AN50" s="325"/>
    </row>
    <row r="51" spans="1:40" s="315" customFormat="1" ht="30">
      <c r="A51" s="277" t="s">
        <v>117</v>
      </c>
      <c r="B51" s="296" t="s">
        <v>118</v>
      </c>
      <c r="C51" s="279" t="s">
        <v>89</v>
      </c>
      <c r="D51" s="280">
        <f t="shared" si="5"/>
        <v>0</v>
      </c>
      <c r="E51" s="280"/>
      <c r="F51" s="282"/>
      <c r="G51" s="318">
        <v>0</v>
      </c>
      <c r="H51" s="284">
        <v>60.07</v>
      </c>
      <c r="I51" s="285">
        <f t="shared" si="6"/>
        <v>0</v>
      </c>
      <c r="J51" s="286"/>
      <c r="K51" s="309"/>
      <c r="L51" s="310"/>
      <c r="M51" s="311"/>
      <c r="N51" s="312"/>
      <c r="O51" s="348"/>
      <c r="P51" s="342"/>
      <c r="Q51" s="313"/>
      <c r="R51" s="310"/>
      <c r="S51" s="313"/>
      <c r="T51" s="310"/>
      <c r="U51" s="313"/>
      <c r="V51" s="292"/>
      <c r="W51" s="310"/>
      <c r="X51" s="292"/>
      <c r="Y51" s="342"/>
      <c r="Z51" s="294"/>
      <c r="AA51" s="310"/>
      <c r="AB51" s="310"/>
      <c r="AC51" s="283"/>
      <c r="AD51" s="292"/>
      <c r="AE51" s="313"/>
      <c r="AF51" s="310"/>
      <c r="AG51" s="318"/>
      <c r="AH51" s="310"/>
      <c r="AI51" s="295">
        <v>0</v>
      </c>
      <c r="AJ51" s="295">
        <f t="shared" si="8"/>
        <v>0</v>
      </c>
      <c r="AK51" s="318"/>
      <c r="AN51" s="325"/>
    </row>
    <row r="52" spans="1:40" s="315" customFormat="1" ht="15.75" customHeight="1">
      <c r="A52" s="277" t="s">
        <v>119</v>
      </c>
      <c r="B52" s="296" t="s">
        <v>120</v>
      </c>
      <c r="C52" s="279" t="s">
        <v>114</v>
      </c>
      <c r="D52" s="280">
        <f t="shared" si="5"/>
        <v>0</v>
      </c>
      <c r="E52" s="280"/>
      <c r="F52" s="282"/>
      <c r="G52" s="318"/>
      <c r="H52" s="284">
        <v>76.489999999999995</v>
      </c>
      <c r="I52" s="285">
        <f t="shared" si="6"/>
        <v>0</v>
      </c>
      <c r="J52" s="286"/>
      <c r="K52" s="309"/>
      <c r="L52" s="310"/>
      <c r="M52" s="311"/>
      <c r="N52" s="312"/>
      <c r="O52" s="280">
        <f t="shared" si="9"/>
        <v>0</v>
      </c>
      <c r="P52" s="309">
        <f t="shared" si="7"/>
        <v>0</v>
      </c>
      <c r="Q52" s="313"/>
      <c r="R52" s="310"/>
      <c r="S52" s="313"/>
      <c r="T52" s="310"/>
      <c r="U52" s="313"/>
      <c r="V52" s="292"/>
      <c r="W52" s="310"/>
      <c r="X52" s="292"/>
      <c r="Y52" s="342"/>
      <c r="Z52" s="294"/>
      <c r="AA52" s="310"/>
      <c r="AB52" s="310"/>
      <c r="AC52" s="283"/>
      <c r="AD52" s="292"/>
      <c r="AE52" s="313"/>
      <c r="AF52" s="310"/>
      <c r="AG52" s="318"/>
      <c r="AH52" s="310"/>
      <c r="AI52" s="295">
        <v>0</v>
      </c>
      <c r="AJ52" s="295">
        <f t="shared" si="8"/>
        <v>0</v>
      </c>
      <c r="AK52" s="318"/>
      <c r="AN52" s="325"/>
    </row>
    <row r="53" spans="1:40" s="315" customFormat="1" ht="15.75" customHeight="1">
      <c r="A53" s="277" t="s">
        <v>121</v>
      </c>
      <c r="B53" s="296" t="s">
        <v>122</v>
      </c>
      <c r="C53" s="279" t="s">
        <v>38</v>
      </c>
      <c r="D53" s="280">
        <v>9</v>
      </c>
      <c r="E53" s="280"/>
      <c r="F53" s="282">
        <v>29</v>
      </c>
      <c r="G53" s="349">
        <v>5</v>
      </c>
      <c r="H53" s="284">
        <v>36.04</v>
      </c>
      <c r="I53" s="285">
        <f t="shared" si="6"/>
        <v>324.36</v>
      </c>
      <c r="J53" s="286"/>
      <c r="K53" s="309"/>
      <c r="L53" s="310"/>
      <c r="M53" s="311"/>
      <c r="N53" s="312"/>
      <c r="O53" s="280">
        <v>9</v>
      </c>
      <c r="P53" s="309">
        <f t="shared" si="7"/>
        <v>324.36</v>
      </c>
      <c r="Q53" s="313"/>
      <c r="R53" s="310"/>
      <c r="S53" s="313"/>
      <c r="T53" s="310"/>
      <c r="U53" s="313"/>
      <c r="V53" s="292"/>
      <c r="W53" s="310"/>
      <c r="X53" s="292"/>
      <c r="Y53" s="342"/>
      <c r="Z53" s="294"/>
      <c r="AA53" s="310"/>
      <c r="AB53" s="310"/>
      <c r="AC53" s="319"/>
      <c r="AD53" s="292"/>
      <c r="AE53" s="313"/>
      <c r="AF53" s="310"/>
      <c r="AG53" s="318"/>
      <c r="AH53" s="310"/>
      <c r="AI53" s="295">
        <v>9</v>
      </c>
      <c r="AJ53" s="295">
        <f t="shared" si="8"/>
        <v>324.36</v>
      </c>
      <c r="AK53" s="349"/>
      <c r="AN53" s="325"/>
    </row>
    <row r="54" spans="1:40" s="315" customFormat="1" ht="15.75" customHeight="1">
      <c r="A54" s="277" t="s">
        <v>123</v>
      </c>
      <c r="B54" s="296" t="s">
        <v>124</v>
      </c>
      <c r="C54" s="279" t="s">
        <v>38</v>
      </c>
      <c r="D54" s="280">
        <f t="shared" si="5"/>
        <v>0</v>
      </c>
      <c r="E54" s="280"/>
      <c r="F54" s="282"/>
      <c r="G54" s="349"/>
      <c r="H54" s="284">
        <v>49.04</v>
      </c>
      <c r="I54" s="285">
        <f t="shared" si="6"/>
        <v>0</v>
      </c>
      <c r="J54" s="286"/>
      <c r="K54" s="309"/>
      <c r="L54" s="310"/>
      <c r="M54" s="311"/>
      <c r="N54" s="312"/>
      <c r="O54" s="280">
        <f t="shared" si="9"/>
        <v>0</v>
      </c>
      <c r="P54" s="309">
        <f t="shared" si="7"/>
        <v>0</v>
      </c>
      <c r="Q54" s="313"/>
      <c r="R54" s="310"/>
      <c r="S54" s="313"/>
      <c r="T54" s="310"/>
      <c r="U54" s="313"/>
      <c r="V54" s="292"/>
      <c r="W54" s="310"/>
      <c r="X54" s="292"/>
      <c r="Y54" s="342"/>
      <c r="Z54" s="294"/>
      <c r="AA54" s="310"/>
      <c r="AB54" s="310"/>
      <c r="AC54" s="319"/>
      <c r="AD54" s="292"/>
      <c r="AE54" s="313"/>
      <c r="AF54" s="310"/>
      <c r="AG54" s="318"/>
      <c r="AH54" s="310"/>
      <c r="AI54" s="295">
        <v>0</v>
      </c>
      <c r="AJ54" s="295">
        <f t="shared" si="8"/>
        <v>0</v>
      </c>
      <c r="AK54" s="349"/>
      <c r="AN54" s="325"/>
    </row>
    <row r="55" spans="1:40" s="315" customFormat="1" ht="15.75" customHeight="1">
      <c r="A55" s="277" t="s">
        <v>125</v>
      </c>
      <c r="B55" s="296" t="s">
        <v>126</v>
      </c>
      <c r="C55" s="279" t="s">
        <v>38</v>
      </c>
      <c r="D55" s="280">
        <v>1</v>
      </c>
      <c r="E55" s="280"/>
      <c r="F55" s="282">
        <v>9</v>
      </c>
      <c r="G55" s="318">
        <v>1</v>
      </c>
      <c r="H55" s="284">
        <v>42</v>
      </c>
      <c r="I55" s="285">
        <f t="shared" si="6"/>
        <v>42</v>
      </c>
      <c r="J55" s="286"/>
      <c r="K55" s="309"/>
      <c r="L55" s="310"/>
      <c r="M55" s="311"/>
      <c r="N55" s="312"/>
      <c r="O55" s="280">
        <v>1</v>
      </c>
      <c r="P55" s="309">
        <f t="shared" si="7"/>
        <v>42</v>
      </c>
      <c r="Q55" s="313"/>
      <c r="R55" s="310"/>
      <c r="S55" s="313"/>
      <c r="T55" s="310"/>
      <c r="U55" s="313"/>
      <c r="V55" s="292"/>
      <c r="W55" s="310"/>
      <c r="X55" s="292"/>
      <c r="Y55" s="342"/>
      <c r="Z55" s="294"/>
      <c r="AA55" s="310"/>
      <c r="AB55" s="310"/>
      <c r="AC55" s="283"/>
      <c r="AD55" s="292"/>
      <c r="AE55" s="313"/>
      <c r="AF55" s="310"/>
      <c r="AG55" s="318"/>
      <c r="AH55" s="310"/>
      <c r="AI55" s="295">
        <v>1</v>
      </c>
      <c r="AJ55" s="295">
        <f t="shared" si="8"/>
        <v>42</v>
      </c>
      <c r="AK55" s="318"/>
      <c r="AN55" s="325"/>
    </row>
    <row r="56" spans="1:40" s="315" customFormat="1" ht="15.75" customHeight="1">
      <c r="A56" s="277" t="s">
        <v>127</v>
      </c>
      <c r="B56" s="296" t="s">
        <v>128</v>
      </c>
      <c r="C56" s="279" t="s">
        <v>38</v>
      </c>
      <c r="D56" s="280">
        <v>3</v>
      </c>
      <c r="E56" s="280"/>
      <c r="F56" s="282">
        <v>9</v>
      </c>
      <c r="G56" s="318">
        <f>+G35+G36</f>
        <v>1</v>
      </c>
      <c r="H56" s="284">
        <v>48</v>
      </c>
      <c r="I56" s="285">
        <f t="shared" si="6"/>
        <v>144</v>
      </c>
      <c r="J56" s="286"/>
      <c r="K56" s="309"/>
      <c r="L56" s="310"/>
      <c r="M56" s="311"/>
      <c r="N56" s="312"/>
      <c r="O56" s="280">
        <v>3</v>
      </c>
      <c r="P56" s="309">
        <f t="shared" si="7"/>
        <v>144</v>
      </c>
      <c r="Q56" s="313"/>
      <c r="R56" s="310"/>
      <c r="S56" s="313"/>
      <c r="T56" s="310"/>
      <c r="U56" s="313"/>
      <c r="V56" s="292"/>
      <c r="W56" s="310"/>
      <c r="X56" s="292"/>
      <c r="Y56" s="342"/>
      <c r="Z56" s="294"/>
      <c r="AA56" s="310"/>
      <c r="AB56" s="310"/>
      <c r="AC56" s="283"/>
      <c r="AD56" s="292"/>
      <c r="AE56" s="313"/>
      <c r="AF56" s="310"/>
      <c r="AG56" s="318"/>
      <c r="AH56" s="310"/>
      <c r="AI56" s="295">
        <v>3</v>
      </c>
      <c r="AJ56" s="295">
        <f t="shared" si="8"/>
        <v>144</v>
      </c>
      <c r="AK56" s="318"/>
      <c r="AN56" s="325"/>
    </row>
    <row r="57" spans="1:40" s="315" customFormat="1" ht="15.75" customHeight="1">
      <c r="A57" s="277" t="s">
        <v>129</v>
      </c>
      <c r="B57" s="296" t="s">
        <v>130</v>
      </c>
      <c r="C57" s="279" t="s">
        <v>38</v>
      </c>
      <c r="D57" s="280">
        <v>9</v>
      </c>
      <c r="E57" s="280"/>
      <c r="F57" s="282">
        <v>29</v>
      </c>
      <c r="G57" s="343">
        <v>5</v>
      </c>
      <c r="H57" s="284">
        <v>28</v>
      </c>
      <c r="I57" s="285">
        <f t="shared" si="6"/>
        <v>252</v>
      </c>
      <c r="J57" s="286"/>
      <c r="K57" s="309"/>
      <c r="L57" s="310"/>
      <c r="M57" s="311"/>
      <c r="N57" s="312"/>
      <c r="O57" s="280">
        <v>9</v>
      </c>
      <c r="P57" s="309">
        <f t="shared" si="7"/>
        <v>252</v>
      </c>
      <c r="Q57" s="313"/>
      <c r="R57" s="310"/>
      <c r="S57" s="313"/>
      <c r="T57" s="310"/>
      <c r="U57" s="313"/>
      <c r="V57" s="292"/>
      <c r="W57" s="310"/>
      <c r="X57" s="292"/>
      <c r="Y57" s="342"/>
      <c r="Z57" s="294"/>
      <c r="AA57" s="310"/>
      <c r="AB57" s="310"/>
      <c r="AC57" s="308"/>
      <c r="AD57" s="292"/>
      <c r="AE57" s="313"/>
      <c r="AF57" s="310"/>
      <c r="AG57" s="318"/>
      <c r="AH57" s="310"/>
      <c r="AI57" s="295">
        <v>9</v>
      </c>
      <c r="AJ57" s="295">
        <f t="shared" si="8"/>
        <v>252</v>
      </c>
      <c r="AK57" s="343"/>
      <c r="AN57" s="325"/>
    </row>
    <row r="58" spans="1:40" s="307" customFormat="1" ht="15.75" customHeight="1">
      <c r="A58" s="297" t="s">
        <v>131</v>
      </c>
      <c r="B58" s="298" t="s">
        <v>132</v>
      </c>
      <c r="C58" s="299"/>
      <c r="D58" s="333"/>
      <c r="E58" s="334"/>
      <c r="F58" s="300"/>
      <c r="G58" s="301"/>
      <c r="H58" s="302"/>
      <c r="I58" s="335"/>
      <c r="J58" s="336"/>
      <c r="K58" s="337"/>
      <c r="L58" s="305"/>
      <c r="M58" s="304"/>
      <c r="N58" s="337"/>
      <c r="O58" s="304"/>
      <c r="P58" s="305"/>
      <c r="Q58" s="304"/>
      <c r="R58" s="305"/>
      <c r="S58" s="304"/>
      <c r="T58" s="305"/>
      <c r="U58" s="338"/>
      <c r="V58" s="305"/>
      <c r="W58" s="305"/>
      <c r="X58" s="305"/>
      <c r="Y58" s="305"/>
      <c r="Z58" s="305"/>
      <c r="AA58" s="305"/>
      <c r="AB58" s="305"/>
      <c r="AC58" s="301"/>
      <c r="AD58" s="306"/>
      <c r="AE58" s="338"/>
      <c r="AF58" s="301"/>
      <c r="AG58" s="301"/>
      <c r="AH58" s="306"/>
      <c r="AI58" s="306"/>
      <c r="AJ58" s="306"/>
      <c r="AK58" s="301"/>
      <c r="AL58" s="350"/>
      <c r="AN58" s="350"/>
    </row>
    <row r="59" spans="1:40" s="315" customFormat="1" ht="15.75" customHeight="1">
      <c r="A59" s="277" t="s">
        <v>133</v>
      </c>
      <c r="B59" s="296" t="s">
        <v>134</v>
      </c>
      <c r="C59" s="279" t="s">
        <v>38</v>
      </c>
      <c r="D59" s="280">
        <v>1</v>
      </c>
      <c r="E59" s="280"/>
      <c r="F59" s="282">
        <v>9</v>
      </c>
      <c r="G59" s="318">
        <v>1</v>
      </c>
      <c r="H59" s="351">
        <v>1556.5</v>
      </c>
      <c r="I59" s="352">
        <f t="shared" ref="I59:I79" si="10">H59*D59</f>
        <v>1556.5</v>
      </c>
      <c r="J59" s="286"/>
      <c r="K59" s="309"/>
      <c r="L59" s="309"/>
      <c r="M59" s="311"/>
      <c r="N59" s="312"/>
      <c r="O59" s="280">
        <v>1</v>
      </c>
      <c r="P59" s="309">
        <f>O59*H59</f>
        <v>1556.5</v>
      </c>
      <c r="Q59" s="313"/>
      <c r="R59" s="309"/>
      <c r="S59" s="313"/>
      <c r="T59" s="309"/>
      <c r="U59" s="313"/>
      <c r="V59" s="310"/>
      <c r="W59" s="342"/>
      <c r="X59" s="342"/>
      <c r="Y59" s="310"/>
      <c r="Z59" s="310"/>
      <c r="AA59" s="310"/>
      <c r="AB59" s="310"/>
      <c r="AC59" s="283"/>
      <c r="AD59" s="292"/>
      <c r="AE59" s="313"/>
      <c r="AF59" s="310"/>
      <c r="AG59" s="318"/>
      <c r="AH59" s="310"/>
      <c r="AI59" s="295">
        <f>SUM(S59,U59,W59,Y59,AA59,AC59,O59)</f>
        <v>1</v>
      </c>
      <c r="AJ59" s="295">
        <f>SUM(T59,V59,X59,Z59,AB59,AD59,P59)</f>
        <v>1556.5</v>
      </c>
      <c r="AK59" s="318"/>
    </row>
    <row r="60" spans="1:40" s="315" customFormat="1" ht="15.75" customHeight="1">
      <c r="A60" s="277" t="s">
        <v>135</v>
      </c>
      <c r="B60" s="296" t="s">
        <v>136</v>
      </c>
      <c r="C60" s="279" t="s">
        <v>38</v>
      </c>
      <c r="D60" s="280">
        <v>1</v>
      </c>
      <c r="E60" s="280"/>
      <c r="F60" s="282">
        <v>9</v>
      </c>
      <c r="G60" s="318">
        <v>1</v>
      </c>
      <c r="H60" s="351">
        <v>1556.5</v>
      </c>
      <c r="I60" s="352">
        <f t="shared" si="10"/>
        <v>1556.5</v>
      </c>
      <c r="J60" s="286"/>
      <c r="K60" s="309"/>
      <c r="L60" s="309"/>
      <c r="M60" s="311"/>
      <c r="N60" s="312"/>
      <c r="O60" s="280">
        <v>1</v>
      </c>
      <c r="P60" s="309">
        <f t="shared" ref="P60:P79" si="11">O60*H60</f>
        <v>1556.5</v>
      </c>
      <c r="Q60" s="313"/>
      <c r="R60" s="309"/>
      <c r="S60" s="313"/>
      <c r="T60" s="309"/>
      <c r="U60" s="313"/>
      <c r="V60" s="310"/>
      <c r="W60" s="342"/>
      <c r="X60" s="342"/>
      <c r="Y60" s="310"/>
      <c r="Z60" s="310"/>
      <c r="AA60" s="310"/>
      <c r="AB60" s="310"/>
      <c r="AC60" s="283"/>
      <c r="AD60" s="292"/>
      <c r="AE60" s="313"/>
      <c r="AF60" s="310"/>
      <c r="AG60" s="318"/>
      <c r="AH60" s="310"/>
      <c r="AI60" s="295">
        <f>SUM(S60,U60,W60,Y60,AA60,AC60,O60)</f>
        <v>1</v>
      </c>
      <c r="AJ60" s="295">
        <f t="shared" ref="AJ60:AJ68" si="12">SUM(T60,V60,X60,Z60,AB60,AD60,P60)</f>
        <v>1556.5</v>
      </c>
      <c r="AK60" s="318"/>
    </row>
    <row r="61" spans="1:40" s="315" customFormat="1" ht="15.75" customHeight="1">
      <c r="A61" s="277" t="s">
        <v>137</v>
      </c>
      <c r="B61" s="296" t="s">
        <v>138</v>
      </c>
      <c r="C61" s="279" t="s">
        <v>38</v>
      </c>
      <c r="D61" s="280">
        <v>1</v>
      </c>
      <c r="E61" s="280"/>
      <c r="F61" s="282">
        <v>9</v>
      </c>
      <c r="G61" s="318">
        <v>1</v>
      </c>
      <c r="H61" s="351">
        <v>515.38</v>
      </c>
      <c r="I61" s="352">
        <f t="shared" si="10"/>
        <v>515.38</v>
      </c>
      <c r="J61" s="286"/>
      <c r="K61" s="309"/>
      <c r="L61" s="309"/>
      <c r="M61" s="311"/>
      <c r="N61" s="312"/>
      <c r="O61" s="280">
        <v>1</v>
      </c>
      <c r="P61" s="309">
        <f t="shared" si="11"/>
        <v>515.38</v>
      </c>
      <c r="Q61" s="313"/>
      <c r="R61" s="309"/>
      <c r="S61" s="313"/>
      <c r="T61" s="309"/>
      <c r="U61" s="313"/>
      <c r="V61" s="310"/>
      <c r="W61" s="342"/>
      <c r="X61" s="342"/>
      <c r="Y61" s="310"/>
      <c r="Z61" s="310"/>
      <c r="AA61" s="310"/>
      <c r="AB61" s="310"/>
      <c r="AC61" s="283"/>
      <c r="AD61" s="292"/>
      <c r="AE61" s="313"/>
      <c r="AF61" s="310"/>
      <c r="AG61" s="318"/>
      <c r="AH61" s="310"/>
      <c r="AI61" s="295">
        <f>SUM(S61,U61,W61,Y61,AA61,AC61,O61)</f>
        <v>1</v>
      </c>
      <c r="AJ61" s="295">
        <f t="shared" si="12"/>
        <v>515.38</v>
      </c>
      <c r="AK61" s="318"/>
    </row>
    <row r="62" spans="1:40" s="315" customFormat="1" ht="15.75" customHeight="1">
      <c r="A62" s="277" t="s">
        <v>139</v>
      </c>
      <c r="B62" s="296" t="s">
        <v>140</v>
      </c>
      <c r="C62" s="279" t="s">
        <v>38</v>
      </c>
      <c r="D62" s="280">
        <f t="shared" si="5"/>
        <v>0</v>
      </c>
      <c r="E62" s="280"/>
      <c r="F62" s="282"/>
      <c r="G62" s="318">
        <v>0</v>
      </c>
      <c r="H62" s="284">
        <v>538.98</v>
      </c>
      <c r="I62" s="352">
        <f t="shared" si="10"/>
        <v>0</v>
      </c>
      <c r="J62" s="286"/>
      <c r="K62" s="309"/>
      <c r="L62" s="309"/>
      <c r="M62" s="311"/>
      <c r="N62" s="312"/>
      <c r="O62" s="348"/>
      <c r="P62" s="285"/>
      <c r="Q62" s="313"/>
      <c r="R62" s="309"/>
      <c r="S62" s="313"/>
      <c r="T62" s="309"/>
      <c r="U62" s="313"/>
      <c r="V62" s="310"/>
      <c r="W62" s="342"/>
      <c r="X62" s="342"/>
      <c r="Y62" s="310"/>
      <c r="Z62" s="310"/>
      <c r="AA62" s="310"/>
      <c r="AB62" s="310"/>
      <c r="AC62" s="283"/>
      <c r="AD62" s="292"/>
      <c r="AE62" s="313"/>
      <c r="AF62" s="310"/>
      <c r="AG62" s="318"/>
      <c r="AH62" s="310"/>
      <c r="AI62" s="295">
        <f t="shared" si="0"/>
        <v>0</v>
      </c>
      <c r="AJ62" s="295">
        <f t="shared" si="12"/>
        <v>0</v>
      </c>
      <c r="AK62" s="318"/>
    </row>
    <row r="63" spans="1:40" s="315" customFormat="1" ht="15.75" customHeight="1">
      <c r="A63" s="277" t="s">
        <v>141</v>
      </c>
      <c r="B63" s="296" t="s">
        <v>142</v>
      </c>
      <c r="C63" s="279" t="s">
        <v>89</v>
      </c>
      <c r="D63" s="280">
        <v>6</v>
      </c>
      <c r="E63" s="280"/>
      <c r="F63" s="282">
        <v>65</v>
      </c>
      <c r="G63" s="318">
        <v>6</v>
      </c>
      <c r="H63" s="351">
        <v>63.18</v>
      </c>
      <c r="I63" s="352">
        <f t="shared" si="10"/>
        <v>379.08</v>
      </c>
      <c r="J63" s="286"/>
      <c r="K63" s="309"/>
      <c r="L63" s="309"/>
      <c r="M63" s="311"/>
      <c r="N63" s="312"/>
      <c r="O63" s="353">
        <v>6</v>
      </c>
      <c r="P63" s="309">
        <f>O63*H63</f>
        <v>379.08</v>
      </c>
      <c r="Q63" s="313"/>
      <c r="R63" s="309"/>
      <c r="S63" s="313"/>
      <c r="T63" s="309"/>
      <c r="U63" s="313"/>
      <c r="V63" s="310"/>
      <c r="W63" s="342"/>
      <c r="X63" s="342"/>
      <c r="Y63" s="310"/>
      <c r="Z63" s="310"/>
      <c r="AA63" s="310"/>
      <c r="AB63" s="310"/>
      <c r="AC63" s="283"/>
      <c r="AD63" s="292"/>
      <c r="AE63" s="313"/>
      <c r="AF63" s="310"/>
      <c r="AG63" s="318"/>
      <c r="AH63" s="310"/>
      <c r="AI63" s="295">
        <f t="shared" si="0"/>
        <v>0</v>
      </c>
      <c r="AJ63" s="295">
        <f t="shared" si="12"/>
        <v>379.08</v>
      </c>
      <c r="AK63" s="318"/>
    </row>
    <row r="64" spans="1:40" s="315" customFormat="1" ht="30">
      <c r="A64" s="277" t="s">
        <v>143</v>
      </c>
      <c r="B64" s="296" t="s">
        <v>144</v>
      </c>
      <c r="C64" s="279" t="s">
        <v>89</v>
      </c>
      <c r="D64" s="280">
        <f t="shared" si="5"/>
        <v>0</v>
      </c>
      <c r="E64" s="280"/>
      <c r="F64" s="282"/>
      <c r="G64" s="318"/>
      <c r="H64" s="284">
        <v>79.87</v>
      </c>
      <c r="I64" s="352">
        <f t="shared" si="10"/>
        <v>0</v>
      </c>
      <c r="J64" s="286"/>
      <c r="K64" s="309"/>
      <c r="L64" s="309"/>
      <c r="M64" s="311"/>
      <c r="N64" s="312"/>
      <c r="O64" s="353"/>
      <c r="P64" s="309">
        <f t="shared" ref="P64:P66" si="13">O64*H64</f>
        <v>0</v>
      </c>
      <c r="Q64" s="313"/>
      <c r="R64" s="309"/>
      <c r="S64" s="313"/>
      <c r="T64" s="309"/>
      <c r="U64" s="313"/>
      <c r="V64" s="310"/>
      <c r="W64" s="342"/>
      <c r="X64" s="342"/>
      <c r="Y64" s="310"/>
      <c r="Z64" s="310"/>
      <c r="AA64" s="310"/>
      <c r="AB64" s="310"/>
      <c r="AC64" s="283"/>
      <c r="AD64" s="292"/>
      <c r="AE64" s="313"/>
      <c r="AF64" s="310"/>
      <c r="AG64" s="318"/>
      <c r="AH64" s="310"/>
      <c r="AI64" s="295">
        <f t="shared" si="0"/>
        <v>0</v>
      </c>
      <c r="AJ64" s="295">
        <f t="shared" si="12"/>
        <v>0</v>
      </c>
      <c r="AK64" s="318"/>
    </row>
    <row r="65" spans="1:37" s="315" customFormat="1" ht="30">
      <c r="A65" s="277" t="s">
        <v>145</v>
      </c>
      <c r="B65" s="296" t="s">
        <v>146</v>
      </c>
      <c r="C65" s="279" t="s">
        <v>89</v>
      </c>
      <c r="D65" s="280">
        <v>6</v>
      </c>
      <c r="E65" s="280"/>
      <c r="F65" s="282">
        <v>64</v>
      </c>
      <c r="G65" s="318">
        <v>8</v>
      </c>
      <c r="H65" s="351">
        <v>88.32</v>
      </c>
      <c r="I65" s="352">
        <f t="shared" si="10"/>
        <v>529.91999999999996</v>
      </c>
      <c r="J65" s="286"/>
      <c r="K65" s="309"/>
      <c r="L65" s="309"/>
      <c r="M65" s="311"/>
      <c r="N65" s="312"/>
      <c r="O65" s="353">
        <v>6</v>
      </c>
      <c r="P65" s="309">
        <f t="shared" si="13"/>
        <v>529.91999999999996</v>
      </c>
      <c r="Q65" s="313"/>
      <c r="R65" s="309"/>
      <c r="S65" s="313"/>
      <c r="T65" s="309"/>
      <c r="U65" s="313"/>
      <c r="V65" s="310"/>
      <c r="W65" s="342"/>
      <c r="X65" s="342"/>
      <c r="Y65" s="310"/>
      <c r="Z65" s="310"/>
      <c r="AA65" s="310"/>
      <c r="AB65" s="310"/>
      <c r="AC65" s="283"/>
      <c r="AD65" s="292"/>
      <c r="AE65" s="313"/>
      <c r="AF65" s="310"/>
      <c r="AG65" s="318"/>
      <c r="AH65" s="310"/>
      <c r="AI65" s="295">
        <f t="shared" si="0"/>
        <v>0</v>
      </c>
      <c r="AJ65" s="295">
        <f t="shared" si="12"/>
        <v>529.91999999999996</v>
      </c>
      <c r="AK65" s="318"/>
    </row>
    <row r="66" spans="1:37" s="315" customFormat="1" ht="30">
      <c r="A66" s="277" t="s">
        <v>147</v>
      </c>
      <c r="B66" s="296" t="s">
        <v>148</v>
      </c>
      <c r="C66" s="279" t="s">
        <v>89</v>
      </c>
      <c r="D66" s="280">
        <f t="shared" si="5"/>
        <v>0</v>
      </c>
      <c r="E66" s="280"/>
      <c r="F66" s="282"/>
      <c r="G66" s="318"/>
      <c r="H66" s="284">
        <v>63.69</v>
      </c>
      <c r="I66" s="285">
        <f t="shared" si="10"/>
        <v>0</v>
      </c>
      <c r="J66" s="286"/>
      <c r="K66" s="309"/>
      <c r="L66" s="309"/>
      <c r="M66" s="311"/>
      <c r="N66" s="312"/>
      <c r="O66" s="353"/>
      <c r="P66" s="309">
        <f t="shared" si="13"/>
        <v>0</v>
      </c>
      <c r="Q66" s="313"/>
      <c r="R66" s="309"/>
      <c r="S66" s="313"/>
      <c r="T66" s="309"/>
      <c r="U66" s="313"/>
      <c r="V66" s="310"/>
      <c r="W66" s="342"/>
      <c r="X66" s="342"/>
      <c r="Y66" s="310"/>
      <c r="Z66" s="310"/>
      <c r="AA66" s="310"/>
      <c r="AB66" s="310"/>
      <c r="AC66" s="283"/>
      <c r="AD66" s="292"/>
      <c r="AE66" s="313"/>
      <c r="AF66" s="310"/>
      <c r="AG66" s="318"/>
      <c r="AH66" s="310"/>
      <c r="AI66" s="295">
        <f t="shared" si="0"/>
        <v>0</v>
      </c>
      <c r="AJ66" s="295">
        <f t="shared" si="12"/>
        <v>0</v>
      </c>
      <c r="AK66" s="318"/>
    </row>
    <row r="67" spans="1:37" s="315" customFormat="1" ht="30">
      <c r="A67" s="277" t="s">
        <v>149</v>
      </c>
      <c r="B67" s="296" t="s">
        <v>150</v>
      </c>
      <c r="C67" s="279" t="s">
        <v>89</v>
      </c>
      <c r="D67" s="280">
        <v>35</v>
      </c>
      <c r="E67" s="280"/>
      <c r="F67" s="282"/>
      <c r="G67" s="318">
        <v>44</v>
      </c>
      <c r="H67" s="351">
        <v>147.94</v>
      </c>
      <c r="I67" s="352">
        <f t="shared" si="10"/>
        <v>5177.8999999999996</v>
      </c>
      <c r="J67" s="286"/>
      <c r="K67" s="309"/>
      <c r="L67" s="309"/>
      <c r="M67" s="311"/>
      <c r="N67" s="312"/>
      <c r="O67" s="280">
        <v>35</v>
      </c>
      <c r="P67" s="309">
        <f t="shared" si="11"/>
        <v>5177.8999999999996</v>
      </c>
      <c r="Q67" s="313"/>
      <c r="R67" s="309"/>
      <c r="S67" s="313"/>
      <c r="T67" s="309"/>
      <c r="U67" s="313"/>
      <c r="V67" s="310"/>
      <c r="W67" s="342"/>
      <c r="X67" s="342"/>
      <c r="Y67" s="310"/>
      <c r="Z67" s="310"/>
      <c r="AA67" s="310"/>
      <c r="AB67" s="310"/>
      <c r="AC67" s="283"/>
      <c r="AD67" s="292"/>
      <c r="AE67" s="313"/>
      <c r="AF67" s="310"/>
      <c r="AG67" s="318"/>
      <c r="AH67" s="310"/>
      <c r="AI67" s="295">
        <f>SUM(S67,U67,W67,Y67,AA67,AC67,O67)</f>
        <v>35</v>
      </c>
      <c r="AJ67" s="295">
        <f t="shared" si="12"/>
        <v>5177.8999999999996</v>
      </c>
      <c r="AK67" s="318"/>
    </row>
    <row r="68" spans="1:37" s="315" customFormat="1" ht="30">
      <c r="A68" s="277" t="s">
        <v>151</v>
      </c>
      <c r="B68" s="296" t="s">
        <v>152</v>
      </c>
      <c r="C68" s="279" t="s">
        <v>89</v>
      </c>
      <c r="D68" s="280">
        <v>3</v>
      </c>
      <c r="E68" s="280"/>
      <c r="F68" s="282">
        <v>102</v>
      </c>
      <c r="G68" s="318">
        <v>15</v>
      </c>
      <c r="H68" s="284">
        <v>58.56</v>
      </c>
      <c r="I68" s="352">
        <f t="shared" si="10"/>
        <v>175.68</v>
      </c>
      <c r="J68" s="286"/>
      <c r="K68" s="309"/>
      <c r="L68" s="309"/>
      <c r="M68" s="311"/>
      <c r="N68" s="312"/>
      <c r="O68" s="280">
        <v>3</v>
      </c>
      <c r="P68" s="309">
        <f t="shared" si="11"/>
        <v>175.68</v>
      </c>
      <c r="Q68" s="313"/>
      <c r="R68" s="309"/>
      <c r="S68" s="313"/>
      <c r="T68" s="309"/>
      <c r="U68" s="313"/>
      <c r="V68" s="310"/>
      <c r="W68" s="342"/>
      <c r="X68" s="342"/>
      <c r="Y68" s="310"/>
      <c r="Z68" s="310"/>
      <c r="AA68" s="310"/>
      <c r="AB68" s="310"/>
      <c r="AC68" s="283"/>
      <c r="AD68" s="292"/>
      <c r="AE68" s="313"/>
      <c r="AF68" s="310"/>
      <c r="AG68" s="318"/>
      <c r="AH68" s="310"/>
      <c r="AI68" s="295">
        <f>SUM(S68,U68,W68,Y68,AA68,AC68,O68)</f>
        <v>3</v>
      </c>
      <c r="AJ68" s="295">
        <f t="shared" si="12"/>
        <v>175.68</v>
      </c>
      <c r="AK68" s="318"/>
    </row>
    <row r="69" spans="1:37" s="315" customFormat="1" ht="30">
      <c r="A69" s="277" t="s">
        <v>153</v>
      </c>
      <c r="B69" s="296" t="s">
        <v>154</v>
      </c>
      <c r="C69" s="279" t="s">
        <v>89</v>
      </c>
      <c r="D69" s="280">
        <f t="shared" si="5"/>
        <v>0</v>
      </c>
      <c r="E69" s="280"/>
      <c r="F69" s="282"/>
      <c r="G69" s="318"/>
      <c r="H69" s="284">
        <v>34.520000000000003</v>
      </c>
      <c r="I69" s="285">
        <f t="shared" si="10"/>
        <v>0</v>
      </c>
      <c r="J69" s="286"/>
      <c r="K69" s="309"/>
      <c r="L69" s="309"/>
      <c r="M69" s="311"/>
      <c r="N69" s="312"/>
      <c r="O69" s="280"/>
      <c r="P69" s="309"/>
      <c r="Q69" s="313"/>
      <c r="R69" s="309"/>
      <c r="S69" s="313"/>
      <c r="T69" s="309"/>
      <c r="U69" s="313"/>
      <c r="V69" s="310"/>
      <c r="W69" s="342"/>
      <c r="X69" s="342"/>
      <c r="Y69" s="310"/>
      <c r="Z69" s="310"/>
      <c r="AA69" s="310"/>
      <c r="AB69" s="310"/>
      <c r="AC69" s="283"/>
      <c r="AD69" s="292"/>
      <c r="AE69" s="313"/>
      <c r="AF69" s="310"/>
      <c r="AG69" s="318"/>
      <c r="AH69" s="310"/>
      <c r="AI69" s="295">
        <f t="shared" si="0"/>
        <v>0</v>
      </c>
      <c r="AJ69" s="295">
        <f t="shared" si="0"/>
        <v>0</v>
      </c>
      <c r="AK69" s="318"/>
    </row>
    <row r="70" spans="1:37" s="315" customFormat="1" ht="30">
      <c r="A70" s="277" t="s">
        <v>155</v>
      </c>
      <c r="B70" s="296" t="s">
        <v>156</v>
      </c>
      <c r="C70" s="279" t="s">
        <v>89</v>
      </c>
      <c r="D70" s="280">
        <f t="shared" si="5"/>
        <v>0</v>
      </c>
      <c r="E70" s="280"/>
      <c r="F70" s="282"/>
      <c r="G70" s="318"/>
      <c r="H70" s="284">
        <v>48.06</v>
      </c>
      <c r="I70" s="285">
        <f t="shared" si="10"/>
        <v>0</v>
      </c>
      <c r="J70" s="286"/>
      <c r="K70" s="309"/>
      <c r="L70" s="309"/>
      <c r="M70" s="311"/>
      <c r="N70" s="312"/>
      <c r="O70" s="280"/>
      <c r="P70" s="309"/>
      <c r="Q70" s="313"/>
      <c r="R70" s="309"/>
      <c r="S70" s="313"/>
      <c r="T70" s="309"/>
      <c r="U70" s="313"/>
      <c r="V70" s="310"/>
      <c r="W70" s="342"/>
      <c r="X70" s="342"/>
      <c r="Y70" s="310"/>
      <c r="Z70" s="310"/>
      <c r="AA70" s="310"/>
      <c r="AB70" s="310"/>
      <c r="AC70" s="283"/>
      <c r="AD70" s="292"/>
      <c r="AE70" s="313"/>
      <c r="AF70" s="310"/>
      <c r="AG70" s="318"/>
      <c r="AH70" s="310"/>
      <c r="AI70" s="295">
        <f t="shared" si="0"/>
        <v>0</v>
      </c>
      <c r="AJ70" s="295">
        <f t="shared" si="0"/>
        <v>0</v>
      </c>
      <c r="AK70" s="318"/>
    </row>
    <row r="71" spans="1:37" s="315" customFormat="1" ht="15.75" customHeight="1">
      <c r="A71" s="277" t="s">
        <v>157</v>
      </c>
      <c r="B71" s="296" t="s">
        <v>158</v>
      </c>
      <c r="C71" s="279" t="s">
        <v>114</v>
      </c>
      <c r="D71" s="280">
        <v>34</v>
      </c>
      <c r="E71" s="280"/>
      <c r="F71" s="282">
        <v>117</v>
      </c>
      <c r="G71" s="318">
        <v>24</v>
      </c>
      <c r="H71" s="284">
        <v>177.98</v>
      </c>
      <c r="I71" s="352">
        <f t="shared" si="10"/>
        <v>6051.32</v>
      </c>
      <c r="J71" s="286"/>
      <c r="K71" s="309"/>
      <c r="L71" s="309"/>
      <c r="M71" s="311"/>
      <c r="N71" s="312"/>
      <c r="O71" s="280">
        <v>34</v>
      </c>
      <c r="P71" s="309">
        <f t="shared" si="11"/>
        <v>6051.32</v>
      </c>
      <c r="Q71" s="313"/>
      <c r="R71" s="309"/>
      <c r="S71" s="313"/>
      <c r="T71" s="309"/>
      <c r="U71" s="313"/>
      <c r="V71" s="310"/>
      <c r="W71" s="342"/>
      <c r="X71" s="342"/>
      <c r="Y71" s="310"/>
      <c r="Z71" s="310"/>
      <c r="AA71" s="310"/>
      <c r="AB71" s="310"/>
      <c r="AC71" s="283"/>
      <c r="AD71" s="292"/>
      <c r="AE71" s="313"/>
      <c r="AF71" s="310"/>
      <c r="AG71" s="318"/>
      <c r="AH71" s="310"/>
      <c r="AI71" s="295">
        <f>SUM(S71,U71,W71,Y71,AA71,AC71,O71)</f>
        <v>34</v>
      </c>
      <c r="AJ71" s="295">
        <f>SUM(T71,V71,X71,Z71,AB71,AD71,P71)</f>
        <v>6051.32</v>
      </c>
      <c r="AK71" s="318"/>
    </row>
    <row r="72" spans="1:37" s="315" customFormat="1" ht="15.75" customHeight="1">
      <c r="A72" s="277" t="s">
        <v>159</v>
      </c>
      <c r="B72" s="296" t="s">
        <v>160</v>
      </c>
      <c r="C72" s="279" t="s">
        <v>114</v>
      </c>
      <c r="D72" s="280">
        <f t="shared" si="5"/>
        <v>0</v>
      </c>
      <c r="E72" s="280"/>
      <c r="F72" s="282"/>
      <c r="G72" s="318"/>
      <c r="H72" s="284">
        <v>181.18</v>
      </c>
      <c r="I72" s="285">
        <f t="shared" si="10"/>
        <v>0</v>
      </c>
      <c r="J72" s="286"/>
      <c r="K72" s="309"/>
      <c r="L72" s="309"/>
      <c r="M72" s="311"/>
      <c r="N72" s="312"/>
      <c r="O72" s="280">
        <f t="shared" ref="O72:O74" si="14">SUM(AC72,AE72,AG72,AI72,AK72,AM72,AO72,AQ72)</f>
        <v>0</v>
      </c>
      <c r="P72" s="309">
        <f t="shared" si="11"/>
        <v>0</v>
      </c>
      <c r="Q72" s="313"/>
      <c r="R72" s="309"/>
      <c r="S72" s="313"/>
      <c r="T72" s="309"/>
      <c r="U72" s="313"/>
      <c r="V72" s="310"/>
      <c r="W72" s="342"/>
      <c r="X72" s="342"/>
      <c r="Y72" s="310"/>
      <c r="Z72" s="310"/>
      <c r="AA72" s="310"/>
      <c r="AB72" s="310"/>
      <c r="AC72" s="283"/>
      <c r="AD72" s="292"/>
      <c r="AE72" s="313"/>
      <c r="AF72" s="310"/>
      <c r="AG72" s="318"/>
      <c r="AH72" s="310"/>
      <c r="AI72" s="295">
        <f t="shared" si="0"/>
        <v>0</v>
      </c>
      <c r="AJ72" s="295">
        <f t="shared" si="0"/>
        <v>0</v>
      </c>
      <c r="AK72" s="318"/>
    </row>
    <row r="73" spans="1:37" s="315" customFormat="1" ht="15.75" customHeight="1">
      <c r="A73" s="277" t="s">
        <v>161</v>
      </c>
      <c r="B73" s="296" t="s">
        <v>162</v>
      </c>
      <c r="C73" s="279" t="s">
        <v>38</v>
      </c>
      <c r="D73" s="280">
        <v>1</v>
      </c>
      <c r="E73" s="280"/>
      <c r="F73" s="282">
        <v>9</v>
      </c>
      <c r="G73" s="318">
        <v>1</v>
      </c>
      <c r="H73" s="284">
        <v>470.65</v>
      </c>
      <c r="I73" s="285">
        <f t="shared" si="10"/>
        <v>470.65</v>
      </c>
      <c r="J73" s="286"/>
      <c r="K73" s="309"/>
      <c r="L73" s="309"/>
      <c r="M73" s="311"/>
      <c r="N73" s="312"/>
      <c r="O73" s="280">
        <v>1</v>
      </c>
      <c r="P73" s="309">
        <f t="shared" si="11"/>
        <v>470.65</v>
      </c>
      <c r="Q73" s="313"/>
      <c r="R73" s="309"/>
      <c r="S73" s="313"/>
      <c r="T73" s="309"/>
      <c r="U73" s="314"/>
      <c r="V73" s="342"/>
      <c r="W73" s="342"/>
      <c r="X73" s="342"/>
      <c r="Y73" s="310"/>
      <c r="Z73" s="310"/>
      <c r="AA73" s="310"/>
      <c r="AB73" s="310"/>
      <c r="AC73" s="283"/>
      <c r="AD73" s="292"/>
      <c r="AE73" s="313"/>
      <c r="AF73" s="310"/>
      <c r="AG73" s="318"/>
      <c r="AH73" s="310"/>
      <c r="AI73" s="295">
        <f t="shared" si="0"/>
        <v>0</v>
      </c>
      <c r="AJ73" s="295">
        <f t="shared" si="0"/>
        <v>0</v>
      </c>
      <c r="AK73" s="318"/>
    </row>
    <row r="74" spans="1:37" s="315" customFormat="1" ht="30">
      <c r="A74" s="277" t="s">
        <v>163</v>
      </c>
      <c r="B74" s="296" t="s">
        <v>164</v>
      </c>
      <c r="C74" s="279" t="s">
        <v>38</v>
      </c>
      <c r="D74" s="353">
        <f t="shared" si="5"/>
        <v>0</v>
      </c>
      <c r="E74" s="353"/>
      <c r="F74" s="354"/>
      <c r="G74" s="355">
        <v>0</v>
      </c>
      <c r="H74" s="351">
        <v>511.28</v>
      </c>
      <c r="I74" s="352">
        <f t="shared" si="10"/>
        <v>0</v>
      </c>
      <c r="J74" s="286"/>
      <c r="K74" s="309"/>
      <c r="L74" s="309"/>
      <c r="M74" s="311"/>
      <c r="N74" s="312"/>
      <c r="O74" s="280">
        <f t="shared" si="14"/>
        <v>0</v>
      </c>
      <c r="P74" s="309">
        <f t="shared" si="11"/>
        <v>0</v>
      </c>
      <c r="Q74" s="313"/>
      <c r="R74" s="309"/>
      <c r="S74" s="313"/>
      <c r="T74" s="309"/>
      <c r="U74" s="314"/>
      <c r="V74" s="342"/>
      <c r="W74" s="342"/>
      <c r="X74" s="342"/>
      <c r="Y74" s="310"/>
      <c r="Z74" s="310"/>
      <c r="AA74" s="310"/>
      <c r="AB74" s="310"/>
      <c r="AC74" s="283"/>
      <c r="AD74" s="292"/>
      <c r="AE74" s="313"/>
      <c r="AF74" s="310"/>
      <c r="AG74" s="318"/>
      <c r="AH74" s="310"/>
      <c r="AI74" s="295">
        <f t="shared" si="0"/>
        <v>0</v>
      </c>
      <c r="AJ74" s="295">
        <f t="shared" si="0"/>
        <v>0</v>
      </c>
      <c r="AK74" s="318"/>
    </row>
    <row r="75" spans="1:37" s="374" customFormat="1" ht="19.5" customHeight="1">
      <c r="A75" s="356" t="s">
        <v>165</v>
      </c>
      <c r="B75" s="357" t="s">
        <v>166</v>
      </c>
      <c r="C75" s="358" t="s">
        <v>38</v>
      </c>
      <c r="D75" s="359">
        <v>0</v>
      </c>
      <c r="E75" s="359"/>
      <c r="F75" s="360">
        <v>36</v>
      </c>
      <c r="G75" s="361">
        <v>4</v>
      </c>
      <c r="H75" s="362">
        <v>4000</v>
      </c>
      <c r="I75" s="363">
        <f t="shared" si="10"/>
        <v>0</v>
      </c>
      <c r="J75" s="286"/>
      <c r="K75" s="364"/>
      <c r="L75" s="364"/>
      <c r="M75" s="365"/>
      <c r="N75" s="366"/>
      <c r="O75" s="280"/>
      <c r="P75" s="309"/>
      <c r="Q75" s="367"/>
      <c r="R75" s="364"/>
      <c r="S75" s="368"/>
      <c r="T75" s="364"/>
      <c r="U75" s="369"/>
      <c r="V75" s="363"/>
      <c r="W75" s="363"/>
      <c r="X75" s="363"/>
      <c r="Y75" s="363">
        <v>0</v>
      </c>
      <c r="Z75" s="363">
        <f>Y75*H75</f>
        <v>0</v>
      </c>
      <c r="AA75" s="364"/>
      <c r="AB75" s="364"/>
      <c r="AC75" s="370"/>
      <c r="AD75" s="371"/>
      <c r="AE75" s="367"/>
      <c r="AF75" s="364"/>
      <c r="AG75" s="372"/>
      <c r="AH75" s="364"/>
      <c r="AI75" s="373">
        <f t="shared" si="0"/>
        <v>0</v>
      </c>
      <c r="AJ75" s="373">
        <f t="shared" si="0"/>
        <v>0</v>
      </c>
      <c r="AK75" s="361"/>
    </row>
    <row r="76" spans="1:37" s="315" customFormat="1" ht="15.75" customHeight="1">
      <c r="A76" s="277" t="s">
        <v>167</v>
      </c>
      <c r="B76" s="296" t="s">
        <v>168</v>
      </c>
      <c r="C76" s="279" t="s">
        <v>38</v>
      </c>
      <c r="D76" s="353">
        <v>11</v>
      </c>
      <c r="E76" s="353"/>
      <c r="F76" s="354">
        <v>38</v>
      </c>
      <c r="G76" s="375">
        <v>6</v>
      </c>
      <c r="H76" s="351">
        <v>103.5</v>
      </c>
      <c r="I76" s="352">
        <f t="shared" si="10"/>
        <v>1138.5</v>
      </c>
      <c r="J76" s="286"/>
      <c r="K76" s="309"/>
      <c r="L76" s="309"/>
      <c r="M76" s="311"/>
      <c r="N76" s="312"/>
      <c r="O76" s="280">
        <v>11</v>
      </c>
      <c r="P76" s="309">
        <f t="shared" si="11"/>
        <v>1138.5</v>
      </c>
      <c r="Q76" s="313"/>
      <c r="R76" s="309"/>
      <c r="S76" s="376"/>
      <c r="T76" s="309"/>
      <c r="U76" s="377"/>
      <c r="V76" s="342"/>
      <c r="W76" s="285"/>
      <c r="X76" s="342"/>
      <c r="Y76" s="309"/>
      <c r="Z76" s="309"/>
      <c r="AA76" s="309"/>
      <c r="AB76" s="309"/>
      <c r="AC76" s="308"/>
      <c r="AD76" s="292"/>
      <c r="AE76" s="313"/>
      <c r="AF76" s="310"/>
      <c r="AG76" s="318"/>
      <c r="AH76" s="310"/>
      <c r="AI76" s="295">
        <f>SUM(S76,U76,W76,Y76,AA76,AC76,O76)</f>
        <v>11</v>
      </c>
      <c r="AJ76" s="295">
        <f>SUM(T76,V76,X76,Z76,AB76,AD76,P76)</f>
        <v>1138.5</v>
      </c>
      <c r="AK76" s="343"/>
    </row>
    <row r="77" spans="1:37" s="315" customFormat="1" ht="15.75" customHeight="1">
      <c r="A77" s="277" t="s">
        <v>169</v>
      </c>
      <c r="B77" s="296" t="s">
        <v>170</v>
      </c>
      <c r="C77" s="279" t="s">
        <v>38</v>
      </c>
      <c r="D77" s="353">
        <v>11</v>
      </c>
      <c r="E77" s="353"/>
      <c r="F77" s="354">
        <v>8</v>
      </c>
      <c r="G77" s="375">
        <v>6</v>
      </c>
      <c r="H77" s="351">
        <v>867.78</v>
      </c>
      <c r="I77" s="352">
        <f t="shared" si="10"/>
        <v>9545.58</v>
      </c>
      <c r="J77" s="286"/>
      <c r="K77" s="309"/>
      <c r="L77" s="309"/>
      <c r="M77" s="311"/>
      <c r="N77" s="312"/>
      <c r="O77" s="280">
        <v>11</v>
      </c>
      <c r="P77" s="309">
        <f t="shared" si="11"/>
        <v>9545.58</v>
      </c>
      <c r="Q77" s="313"/>
      <c r="R77" s="309"/>
      <c r="S77" s="376"/>
      <c r="T77" s="309"/>
      <c r="U77" s="377"/>
      <c r="V77" s="342"/>
      <c r="W77" s="342"/>
      <c r="X77" s="342"/>
      <c r="Y77" s="310"/>
      <c r="Z77" s="310"/>
      <c r="AA77" s="310"/>
      <c r="AB77" s="310"/>
      <c r="AC77" s="308"/>
      <c r="AD77" s="292"/>
      <c r="AE77" s="313"/>
      <c r="AF77" s="310"/>
      <c r="AG77" s="318"/>
      <c r="AH77" s="310"/>
      <c r="AI77" s="295">
        <f>SUM(S77,U77,W77,Y77,AA77,AC77,O77)</f>
        <v>11</v>
      </c>
      <c r="AJ77" s="295">
        <f>SUM(T77,V77,X77,Z77,AB77,AD77,P77)</f>
        <v>9545.58</v>
      </c>
      <c r="AK77" s="343"/>
    </row>
    <row r="78" spans="1:37" s="315" customFormat="1" ht="15.75" customHeight="1">
      <c r="A78" s="277" t="s">
        <v>171</v>
      </c>
      <c r="B78" s="296" t="s">
        <v>172</v>
      </c>
      <c r="C78" s="279" t="s">
        <v>38</v>
      </c>
      <c r="D78" s="353">
        <v>2</v>
      </c>
      <c r="E78" s="353"/>
      <c r="F78" s="354"/>
      <c r="G78" s="355">
        <v>1</v>
      </c>
      <c r="H78" s="351">
        <v>1200</v>
      </c>
      <c r="I78" s="352">
        <f t="shared" si="10"/>
        <v>2400</v>
      </c>
      <c r="J78" s="286"/>
      <c r="K78" s="309"/>
      <c r="L78" s="309"/>
      <c r="M78" s="311"/>
      <c r="N78" s="312"/>
      <c r="O78" s="280">
        <v>2</v>
      </c>
      <c r="P78" s="309">
        <f t="shared" si="11"/>
        <v>2400</v>
      </c>
      <c r="Q78" s="313"/>
      <c r="R78" s="309"/>
      <c r="S78" s="376"/>
      <c r="T78" s="309"/>
      <c r="U78" s="377"/>
      <c r="V78" s="342"/>
      <c r="W78" s="285"/>
      <c r="X78" s="342"/>
      <c r="Y78" s="309"/>
      <c r="Z78" s="309"/>
      <c r="AA78" s="309"/>
      <c r="AB78" s="309"/>
      <c r="AC78" s="283"/>
      <c r="AD78" s="292"/>
      <c r="AE78" s="313"/>
      <c r="AF78" s="310"/>
      <c r="AG78" s="318"/>
      <c r="AH78" s="310"/>
      <c r="AI78" s="295">
        <f>SUM(S78,U78,W78,Y78,AA78,AC78,O78)</f>
        <v>2</v>
      </c>
      <c r="AJ78" s="295">
        <f t="shared" ref="AJ78:AJ80" si="15">SUM(T78,V78,X78,Z78,AB78,AD78,P78)</f>
        <v>2400</v>
      </c>
      <c r="AK78" s="318"/>
    </row>
    <row r="79" spans="1:37" s="315" customFormat="1" ht="15.75" customHeight="1">
      <c r="A79" s="277" t="s">
        <v>173</v>
      </c>
      <c r="B79" s="296" t="s">
        <v>174</v>
      </c>
      <c r="C79" s="279" t="s">
        <v>38</v>
      </c>
      <c r="D79" s="353">
        <v>1</v>
      </c>
      <c r="E79" s="353"/>
      <c r="F79" s="354">
        <v>9</v>
      </c>
      <c r="G79" s="355">
        <v>1</v>
      </c>
      <c r="H79" s="351">
        <v>700</v>
      </c>
      <c r="I79" s="352">
        <f t="shared" si="10"/>
        <v>700</v>
      </c>
      <c r="J79" s="286"/>
      <c r="K79" s="309"/>
      <c r="L79" s="309"/>
      <c r="M79" s="311"/>
      <c r="N79" s="312"/>
      <c r="O79" s="280">
        <v>1</v>
      </c>
      <c r="P79" s="309">
        <f t="shared" si="11"/>
        <v>700</v>
      </c>
      <c r="Q79" s="313"/>
      <c r="R79" s="309"/>
      <c r="S79" s="376"/>
      <c r="T79" s="309"/>
      <c r="U79" s="377"/>
      <c r="V79" s="342"/>
      <c r="W79" s="285"/>
      <c r="X79" s="342"/>
      <c r="Y79" s="309"/>
      <c r="Z79" s="309"/>
      <c r="AA79" s="309"/>
      <c r="AB79" s="309"/>
      <c r="AC79" s="283"/>
      <c r="AD79" s="292"/>
      <c r="AE79" s="313"/>
      <c r="AF79" s="310"/>
      <c r="AG79" s="318"/>
      <c r="AH79" s="310"/>
      <c r="AI79" s="295">
        <f>SUM(S79,U79,W79,Y79,AA79,AC79,O79)</f>
        <v>1</v>
      </c>
      <c r="AJ79" s="295">
        <f t="shared" si="15"/>
        <v>700</v>
      </c>
      <c r="AK79" s="318"/>
    </row>
    <row r="80" spans="1:37" s="315" customFormat="1" ht="15.75" customHeight="1">
      <c r="A80" s="277" t="s">
        <v>175</v>
      </c>
      <c r="B80" s="296" t="s">
        <v>176</v>
      </c>
      <c r="C80" s="279" t="s">
        <v>38</v>
      </c>
      <c r="D80" s="353">
        <v>3</v>
      </c>
      <c r="E80" s="353"/>
      <c r="F80" s="354">
        <v>9</v>
      </c>
      <c r="G80" s="355">
        <v>1</v>
      </c>
      <c r="H80" s="351">
        <v>528.86</v>
      </c>
      <c r="I80" s="352">
        <f>H80*D80</f>
        <v>1586.58</v>
      </c>
      <c r="J80" s="286"/>
      <c r="K80" s="309"/>
      <c r="L80" s="309"/>
      <c r="M80" s="311"/>
      <c r="N80" s="312"/>
      <c r="O80" s="348"/>
      <c r="P80" s="285"/>
      <c r="Q80" s="313"/>
      <c r="R80" s="309"/>
      <c r="S80" s="376"/>
      <c r="T80" s="309"/>
      <c r="U80" s="377"/>
      <c r="V80" s="342"/>
      <c r="W80" s="309">
        <v>3</v>
      </c>
      <c r="X80" s="310">
        <f>W80*H80</f>
        <v>1586.58</v>
      </c>
      <c r="Y80" s="309"/>
      <c r="Z80" s="309"/>
      <c r="AA80" s="309"/>
      <c r="AB80" s="309"/>
      <c r="AC80" s="283"/>
      <c r="AD80" s="292"/>
      <c r="AE80" s="313"/>
      <c r="AF80" s="310"/>
      <c r="AG80" s="318"/>
      <c r="AH80" s="310"/>
      <c r="AI80" s="295">
        <f t="shared" ref="AI80:AJ111" si="16">SUM(S80,U80,W80,Y80,AA80,AC80)</f>
        <v>3</v>
      </c>
      <c r="AJ80" s="295">
        <f t="shared" si="15"/>
        <v>1586.58</v>
      </c>
      <c r="AK80" s="318"/>
    </row>
    <row r="81" spans="1:37" ht="30" customHeight="1">
      <c r="A81" s="256" t="s">
        <v>177</v>
      </c>
      <c r="B81" s="256" t="s">
        <v>178</v>
      </c>
      <c r="C81" s="258"/>
      <c r="D81" s="260"/>
      <c r="E81" s="378"/>
      <c r="F81" s="259"/>
      <c r="G81" s="379"/>
      <c r="H81" s="260"/>
      <c r="I81" s="380"/>
      <c r="J81" s="381"/>
      <c r="K81" s="264"/>
      <c r="L81" s="264"/>
      <c r="M81" s="263"/>
      <c r="N81" s="264"/>
      <c r="O81" s="263"/>
      <c r="P81" s="264"/>
      <c r="Q81" s="263"/>
      <c r="R81" s="264"/>
      <c r="S81" s="263"/>
      <c r="T81" s="264"/>
      <c r="U81" s="264"/>
      <c r="V81" s="264"/>
      <c r="W81" s="264"/>
      <c r="X81" s="264"/>
      <c r="Y81" s="264"/>
      <c r="Z81" s="264"/>
      <c r="AA81" s="264"/>
      <c r="AB81" s="264"/>
      <c r="AC81" s="264"/>
      <c r="AD81" s="264"/>
      <c r="AE81" s="382"/>
      <c r="AF81" s="264"/>
      <c r="AG81" s="264"/>
      <c r="AH81" s="382"/>
      <c r="AI81" s="264"/>
      <c r="AJ81" s="264"/>
      <c r="AK81" s="379"/>
    </row>
    <row r="82" spans="1:37" s="307" customFormat="1" ht="15.75" customHeight="1">
      <c r="A82" s="297" t="s">
        <v>179</v>
      </c>
      <c r="B82" s="298" t="s">
        <v>180</v>
      </c>
      <c r="C82" s="299"/>
      <c r="D82" s="383">
        <f t="shared" ref="D82:D111" si="17">SUM(S82,U82,W82,Y82,AA82,AC82,AE82,AG82)</f>
        <v>0</v>
      </c>
      <c r="E82" s="384"/>
      <c r="F82" s="300"/>
      <c r="G82" s="385"/>
      <c r="H82" s="302"/>
      <c r="I82" s="386">
        <f>H82*D82</f>
        <v>0</v>
      </c>
      <c r="J82" s="286"/>
      <c r="K82" s="337"/>
      <c r="L82" s="305"/>
      <c r="M82" s="304"/>
      <c r="N82" s="305"/>
      <c r="O82" s="304"/>
      <c r="P82" s="305"/>
      <c r="Q82" s="304"/>
      <c r="R82" s="305"/>
      <c r="S82" s="304"/>
      <c r="T82" s="305"/>
      <c r="U82" s="338"/>
      <c r="V82" s="305"/>
      <c r="W82" s="305"/>
      <c r="X82" s="305"/>
      <c r="Y82" s="305"/>
      <c r="Z82" s="305"/>
      <c r="AA82" s="305"/>
      <c r="AB82" s="305"/>
      <c r="AC82" s="385"/>
      <c r="AD82" s="306"/>
      <c r="AE82" s="338"/>
      <c r="AF82" s="305"/>
      <c r="AG82" s="385"/>
      <c r="AH82" s="305"/>
      <c r="AI82" s="306"/>
      <c r="AJ82" s="306"/>
      <c r="AK82" s="385"/>
    </row>
    <row r="83" spans="1:37" ht="15.75" customHeight="1">
      <c r="A83" s="277" t="s">
        <v>181</v>
      </c>
      <c r="B83" s="296" t="s">
        <v>182</v>
      </c>
      <c r="C83" s="279" t="s">
        <v>44</v>
      </c>
      <c r="D83" s="293">
        <v>0</v>
      </c>
      <c r="E83" s="293"/>
      <c r="F83" s="282">
        <v>9</v>
      </c>
      <c r="G83" s="283">
        <v>1</v>
      </c>
      <c r="H83" s="284">
        <v>725.69</v>
      </c>
      <c r="I83" s="285">
        <f>H83*D83</f>
        <v>0</v>
      </c>
      <c r="J83" s="286"/>
      <c r="K83" s="309"/>
      <c r="L83" s="291"/>
      <c r="M83" s="322"/>
      <c r="N83" s="291"/>
      <c r="O83" s="322">
        <v>0</v>
      </c>
      <c r="P83" s="291">
        <f>O83*H83</f>
        <v>0</v>
      </c>
      <c r="Q83" s="322"/>
      <c r="R83" s="291"/>
      <c r="S83" s="322"/>
      <c r="T83" s="291"/>
      <c r="U83" s="313"/>
      <c r="V83" s="292"/>
      <c r="W83" s="292"/>
      <c r="X83" s="292"/>
      <c r="Y83" s="292"/>
      <c r="Z83" s="292"/>
      <c r="AA83" s="292"/>
      <c r="AB83" s="292"/>
      <c r="AC83" s="283"/>
      <c r="AD83" s="292"/>
      <c r="AE83" s="313"/>
      <c r="AF83" s="292"/>
      <c r="AG83" s="283"/>
      <c r="AH83" s="292"/>
      <c r="AI83" s="295">
        <f t="shared" si="16"/>
        <v>0</v>
      </c>
      <c r="AJ83" s="295">
        <f t="shared" si="16"/>
        <v>0</v>
      </c>
      <c r="AK83" s="283"/>
    </row>
    <row r="84" spans="1:37" s="307" customFormat="1" ht="15.75" customHeight="1">
      <c r="A84" s="297" t="s">
        <v>183</v>
      </c>
      <c r="B84" s="298" t="s">
        <v>184</v>
      </c>
      <c r="C84" s="299"/>
      <c r="D84" s="383">
        <f t="shared" si="17"/>
        <v>0</v>
      </c>
      <c r="E84" s="384"/>
      <c r="F84" s="300"/>
      <c r="G84" s="301"/>
      <c r="H84" s="302"/>
      <c r="I84" s="386">
        <f>H84*D84</f>
        <v>0</v>
      </c>
      <c r="J84" s="286"/>
      <c r="K84" s="337"/>
      <c r="L84" s="305"/>
      <c r="M84" s="304"/>
      <c r="N84" s="305"/>
      <c r="O84" s="304"/>
      <c r="P84" s="305"/>
      <c r="Q84" s="304"/>
      <c r="R84" s="305"/>
      <c r="S84" s="304"/>
      <c r="T84" s="337"/>
      <c r="U84" s="338"/>
      <c r="V84" s="305"/>
      <c r="W84" s="305"/>
      <c r="X84" s="305"/>
      <c r="Y84" s="305"/>
      <c r="Z84" s="305"/>
      <c r="AA84" s="305"/>
      <c r="AB84" s="305"/>
      <c r="AC84" s="301"/>
      <c r="AD84" s="306"/>
      <c r="AE84" s="338"/>
      <c r="AF84" s="305"/>
      <c r="AG84" s="301"/>
      <c r="AH84" s="305"/>
      <c r="AI84" s="306"/>
      <c r="AJ84" s="306"/>
      <c r="AK84" s="301"/>
    </row>
    <row r="85" spans="1:37" ht="15.75" customHeight="1">
      <c r="A85" s="277" t="s">
        <v>185</v>
      </c>
      <c r="B85" s="296" t="s">
        <v>186</v>
      </c>
      <c r="C85" s="279" t="s">
        <v>44</v>
      </c>
      <c r="D85" s="293">
        <v>0</v>
      </c>
      <c r="E85" s="293"/>
      <c r="F85" s="282"/>
      <c r="G85" s="283">
        <v>1</v>
      </c>
      <c r="H85" s="284">
        <v>96.56</v>
      </c>
      <c r="I85" s="285">
        <f>H85*D85</f>
        <v>0</v>
      </c>
      <c r="J85" s="286"/>
      <c r="K85" s="309"/>
      <c r="L85" s="291"/>
      <c r="M85" s="322"/>
      <c r="N85" s="291"/>
      <c r="O85" s="322">
        <v>0</v>
      </c>
      <c r="P85" s="291">
        <f>O85*H85</f>
        <v>0</v>
      </c>
      <c r="Q85" s="322"/>
      <c r="R85" s="291"/>
      <c r="S85" s="322"/>
      <c r="T85" s="291"/>
      <c r="U85" s="313"/>
      <c r="V85" s="291"/>
      <c r="W85" s="291"/>
      <c r="X85" s="291"/>
      <c r="Y85" s="291"/>
      <c r="Z85" s="291"/>
      <c r="AA85" s="291"/>
      <c r="AB85" s="291"/>
      <c r="AC85" s="283"/>
      <c r="AD85" s="292"/>
      <c r="AE85" s="313"/>
      <c r="AF85" s="291"/>
      <c r="AG85" s="283"/>
      <c r="AH85" s="291"/>
      <c r="AI85" s="295">
        <f t="shared" si="16"/>
        <v>0</v>
      </c>
      <c r="AJ85" s="295">
        <f t="shared" si="16"/>
        <v>0</v>
      </c>
      <c r="AK85" s="283"/>
    </row>
    <row r="86" spans="1:37" ht="15.75" customHeight="1">
      <c r="A86" s="277" t="s">
        <v>187</v>
      </c>
      <c r="B86" s="296" t="s">
        <v>188</v>
      </c>
      <c r="C86" s="279" t="s">
        <v>38</v>
      </c>
      <c r="D86" s="293">
        <v>0</v>
      </c>
      <c r="E86" s="293"/>
      <c r="F86" s="282"/>
      <c r="G86" s="283">
        <v>1</v>
      </c>
      <c r="H86" s="284">
        <v>784.78</v>
      </c>
      <c r="I86" s="285">
        <f>H86*D86</f>
        <v>0</v>
      </c>
      <c r="J86" s="286"/>
      <c r="K86" s="309"/>
      <c r="L86" s="291"/>
      <c r="M86" s="322"/>
      <c r="N86" s="291"/>
      <c r="O86" s="322">
        <v>0</v>
      </c>
      <c r="P86" s="291">
        <f>O86*H86</f>
        <v>0</v>
      </c>
      <c r="Q86" s="322"/>
      <c r="R86" s="291"/>
      <c r="S86" s="322"/>
      <c r="T86" s="291"/>
      <c r="U86" s="313"/>
      <c r="V86" s="291"/>
      <c r="W86" s="291"/>
      <c r="X86" s="291"/>
      <c r="Y86" s="291"/>
      <c r="Z86" s="291"/>
      <c r="AA86" s="291"/>
      <c r="AB86" s="291"/>
      <c r="AC86" s="283"/>
      <c r="AD86" s="292"/>
      <c r="AE86" s="313"/>
      <c r="AF86" s="291"/>
      <c r="AG86" s="283"/>
      <c r="AH86" s="291"/>
      <c r="AI86" s="295">
        <f t="shared" si="16"/>
        <v>0</v>
      </c>
      <c r="AJ86" s="295">
        <f t="shared" si="16"/>
        <v>0</v>
      </c>
      <c r="AK86" s="283"/>
    </row>
    <row r="87" spans="1:37" ht="30" customHeight="1">
      <c r="A87" s="256" t="s">
        <v>189</v>
      </c>
      <c r="B87" s="256" t="s">
        <v>190</v>
      </c>
      <c r="C87" s="258"/>
      <c r="D87" s="260"/>
      <c r="E87" s="378"/>
      <c r="F87" s="259"/>
      <c r="G87" s="379"/>
      <c r="H87" s="260"/>
      <c r="I87" s="380"/>
      <c r="J87" s="381"/>
      <c r="K87" s="264"/>
      <c r="L87" s="264"/>
      <c r="M87" s="263"/>
      <c r="N87" s="264"/>
      <c r="O87" s="263"/>
      <c r="P87" s="264"/>
      <c r="Q87" s="263"/>
      <c r="R87" s="264"/>
      <c r="S87" s="263"/>
      <c r="T87" s="264"/>
      <c r="U87" s="264"/>
      <c r="V87" s="264"/>
      <c r="W87" s="264"/>
      <c r="X87" s="264"/>
      <c r="Y87" s="264"/>
      <c r="Z87" s="264"/>
      <c r="AA87" s="264"/>
      <c r="AB87" s="264"/>
      <c r="AC87" s="264"/>
      <c r="AD87" s="264"/>
      <c r="AE87" s="382"/>
      <c r="AF87" s="264"/>
      <c r="AG87" s="264"/>
      <c r="AH87" s="382"/>
      <c r="AI87" s="264"/>
      <c r="AJ87" s="264"/>
      <c r="AK87" s="379"/>
    </row>
    <row r="88" spans="1:37" s="307" customFormat="1" ht="15.75" customHeight="1">
      <c r="A88" s="297" t="s">
        <v>191</v>
      </c>
      <c r="B88" s="298" t="s">
        <v>192</v>
      </c>
      <c r="C88" s="299"/>
      <c r="D88" s="383">
        <f t="shared" si="17"/>
        <v>0</v>
      </c>
      <c r="E88" s="384"/>
      <c r="F88" s="300"/>
      <c r="G88" s="385"/>
      <c r="H88" s="302"/>
      <c r="I88" s="386">
        <f t="shared" ref="I88:I95" si="18">H88*D88</f>
        <v>0</v>
      </c>
      <c r="J88" s="286"/>
      <c r="K88" s="337"/>
      <c r="L88" s="337"/>
      <c r="M88" s="337"/>
      <c r="N88" s="337"/>
      <c r="O88" s="337"/>
      <c r="P88" s="337"/>
      <c r="Q88" s="337"/>
      <c r="R88" s="337"/>
      <c r="S88" s="337"/>
      <c r="T88" s="337"/>
      <c r="U88" s="338"/>
      <c r="V88" s="337"/>
      <c r="W88" s="337"/>
      <c r="X88" s="337"/>
      <c r="Y88" s="305"/>
      <c r="Z88" s="305"/>
      <c r="AA88" s="305"/>
      <c r="AB88" s="305"/>
      <c r="AC88" s="385"/>
      <c r="AD88" s="306"/>
      <c r="AE88" s="338"/>
      <c r="AF88" s="305"/>
      <c r="AG88" s="385"/>
      <c r="AH88" s="305"/>
      <c r="AI88" s="306"/>
      <c r="AJ88" s="306"/>
      <c r="AK88" s="385"/>
    </row>
    <row r="89" spans="1:37" ht="15.75" customHeight="1">
      <c r="A89" s="277" t="s">
        <v>193</v>
      </c>
      <c r="B89" s="296" t="s">
        <v>194</v>
      </c>
      <c r="C89" s="279" t="s">
        <v>195</v>
      </c>
      <c r="D89" s="293">
        <v>5</v>
      </c>
      <c r="E89" s="293"/>
      <c r="F89" s="282"/>
      <c r="G89" s="387">
        <v>0.45454545454545453</v>
      </c>
      <c r="H89" s="284">
        <v>4000</v>
      </c>
      <c r="I89" s="285">
        <f>H89*D89</f>
        <v>20000</v>
      </c>
      <c r="J89" s="286"/>
      <c r="K89" s="309"/>
      <c r="L89" s="291"/>
      <c r="M89" s="291"/>
      <c r="N89" s="291"/>
      <c r="O89" s="291"/>
      <c r="P89" s="291"/>
      <c r="Q89" s="291"/>
      <c r="R89" s="291"/>
      <c r="S89" s="291"/>
      <c r="T89" s="291"/>
      <c r="U89" s="313"/>
      <c r="V89" s="291"/>
      <c r="W89" s="291">
        <v>1</v>
      </c>
      <c r="X89" s="291">
        <f>W89*H89</f>
        <v>4000</v>
      </c>
      <c r="Y89" s="291">
        <v>1</v>
      </c>
      <c r="Z89" s="291">
        <f>Y89*H89</f>
        <v>4000</v>
      </c>
      <c r="AA89" s="291">
        <v>1</v>
      </c>
      <c r="AB89" s="291">
        <f>AA89*H89</f>
        <v>4000</v>
      </c>
      <c r="AC89" s="387">
        <v>1</v>
      </c>
      <c r="AD89" s="292">
        <f>AC89*H89</f>
        <v>4000</v>
      </c>
      <c r="AE89" s="313">
        <v>1</v>
      </c>
      <c r="AF89" s="291">
        <f>AE89*H89</f>
        <v>4000</v>
      </c>
      <c r="AG89" s="387"/>
      <c r="AH89" s="291"/>
      <c r="AI89" s="295">
        <f>SUM(S89,U89,W89,Y89,AA89,AC89,AE89)</f>
        <v>5</v>
      </c>
      <c r="AJ89" s="295">
        <f>SUM(T89,V89,X89,Z89,AB89,AD89,AF89)</f>
        <v>20000</v>
      </c>
      <c r="AK89" s="387"/>
    </row>
    <row r="90" spans="1:37" ht="15.75" customHeight="1">
      <c r="A90" s="277" t="s">
        <v>196</v>
      </c>
      <c r="B90" s="296" t="s">
        <v>197</v>
      </c>
      <c r="C90" s="279" t="s">
        <v>195</v>
      </c>
      <c r="D90" s="388">
        <v>4.54</v>
      </c>
      <c r="E90" s="293"/>
      <c r="F90" s="282"/>
      <c r="G90" s="387">
        <v>0.45454545454545453</v>
      </c>
      <c r="H90" s="284">
        <v>3009.5</v>
      </c>
      <c r="I90" s="285">
        <f>H90*D90</f>
        <v>13663.13</v>
      </c>
      <c r="J90" s="286"/>
      <c r="K90" s="309"/>
      <c r="L90" s="291"/>
      <c r="M90" s="291"/>
      <c r="N90" s="291"/>
      <c r="O90" s="291"/>
      <c r="P90" s="291"/>
      <c r="Q90" s="291"/>
      <c r="R90" s="291"/>
      <c r="S90" s="291"/>
      <c r="T90" s="291"/>
      <c r="U90" s="313"/>
      <c r="V90" s="291"/>
      <c r="W90" s="291"/>
      <c r="X90" s="291"/>
      <c r="Y90" s="389">
        <v>1.36</v>
      </c>
      <c r="Z90" s="291">
        <f>Y90*H90</f>
        <v>4092.92</v>
      </c>
      <c r="AA90" s="389">
        <v>1.36</v>
      </c>
      <c r="AB90" s="291">
        <f>AA90*H90</f>
        <v>4092.92</v>
      </c>
      <c r="AC90" s="389">
        <v>0.91</v>
      </c>
      <c r="AD90" s="291">
        <f>AC90*H90</f>
        <v>2738.645</v>
      </c>
      <c r="AE90" s="389">
        <v>0.91</v>
      </c>
      <c r="AF90" s="309">
        <f>AE90*H90</f>
        <v>2738.645</v>
      </c>
      <c r="AG90" s="387"/>
      <c r="AH90" s="291"/>
      <c r="AI90" s="295">
        <f>SUM(S90,U90,W90,Y90,AA90,AC90,AE90)</f>
        <v>4.54</v>
      </c>
      <c r="AJ90" s="295">
        <f>SUM(X90,Z90,AB90,AD90,AF90)</f>
        <v>13663.130000000001</v>
      </c>
      <c r="AK90" s="387"/>
    </row>
    <row r="91" spans="1:37" ht="15.75" customHeight="1">
      <c r="A91" s="277" t="s">
        <v>198</v>
      </c>
      <c r="B91" s="296" t="s">
        <v>199</v>
      </c>
      <c r="C91" s="279" t="s">
        <v>200</v>
      </c>
      <c r="D91" s="388">
        <v>22.74</v>
      </c>
      <c r="E91" s="293"/>
      <c r="F91" s="282"/>
      <c r="G91" s="390">
        <v>2.2727272727272729</v>
      </c>
      <c r="H91" s="284">
        <v>3500</v>
      </c>
      <c r="I91" s="285">
        <f t="shared" si="18"/>
        <v>79590</v>
      </c>
      <c r="J91" s="286"/>
      <c r="K91" s="309"/>
      <c r="L91" s="291"/>
      <c r="M91" s="291"/>
      <c r="N91" s="291"/>
      <c r="O91" s="291"/>
      <c r="P91" s="291"/>
      <c r="Q91" s="291"/>
      <c r="R91" s="291"/>
      <c r="S91" s="291"/>
      <c r="T91" s="291"/>
      <c r="U91" s="313"/>
      <c r="V91" s="291"/>
      <c r="W91" s="291"/>
      <c r="X91" s="291"/>
      <c r="Y91" s="291">
        <v>6.82</v>
      </c>
      <c r="Z91" s="291">
        <f>Y91*H91</f>
        <v>23870</v>
      </c>
      <c r="AA91" s="291">
        <v>6.82</v>
      </c>
      <c r="AB91" s="291">
        <f>AA91*H91</f>
        <v>23870</v>
      </c>
      <c r="AC91" s="291">
        <v>4.55</v>
      </c>
      <c r="AD91" s="291">
        <f>AC91*H91</f>
        <v>15925</v>
      </c>
      <c r="AE91" s="291">
        <v>4.55</v>
      </c>
      <c r="AF91" s="291">
        <f>AE91*H91</f>
        <v>15925</v>
      </c>
      <c r="AG91" s="390"/>
      <c r="AH91" s="291"/>
      <c r="AI91" s="295">
        <f>SUM(S91,U91,W91,Y91,AA91,AC91,AE91)</f>
        <v>22.740000000000002</v>
      </c>
      <c r="AJ91" s="295">
        <f>SUM(T91,V91,X91,Z91,AB91,AD91,AF91)</f>
        <v>79590</v>
      </c>
      <c r="AK91" s="390"/>
    </row>
    <row r="92" spans="1:37" ht="15.75" customHeight="1">
      <c r="A92" s="277" t="s">
        <v>201</v>
      </c>
      <c r="B92" s="391" t="s">
        <v>202</v>
      </c>
      <c r="C92" s="279" t="s">
        <v>38</v>
      </c>
      <c r="D92" s="293">
        <v>120</v>
      </c>
      <c r="E92" s="293"/>
      <c r="F92" s="282"/>
      <c r="G92" s="390">
        <v>23</v>
      </c>
      <c r="H92" s="284">
        <v>65</v>
      </c>
      <c r="I92" s="285">
        <f t="shared" si="18"/>
        <v>7800</v>
      </c>
      <c r="J92" s="286"/>
      <c r="K92" s="309"/>
      <c r="L92" s="291"/>
      <c r="M92" s="291"/>
      <c r="N92" s="291"/>
      <c r="O92" s="291"/>
      <c r="P92" s="291"/>
      <c r="Q92" s="291"/>
      <c r="R92" s="291"/>
      <c r="S92" s="291"/>
      <c r="T92" s="291"/>
      <c r="U92" s="313"/>
      <c r="V92" s="291"/>
      <c r="W92" s="291"/>
      <c r="X92" s="291"/>
      <c r="Y92" s="389">
        <v>29</v>
      </c>
      <c r="Z92" s="291">
        <f>Y92*H92</f>
        <v>1885</v>
      </c>
      <c r="AA92" s="389">
        <v>37</v>
      </c>
      <c r="AB92" s="291">
        <f>AA92*H92</f>
        <v>2405</v>
      </c>
      <c r="AC92" s="389">
        <v>24</v>
      </c>
      <c r="AD92" s="291">
        <f>AC92*H92</f>
        <v>1560</v>
      </c>
      <c r="AE92" s="291">
        <v>30</v>
      </c>
      <c r="AF92" s="291">
        <f>AE92*H92</f>
        <v>1950</v>
      </c>
      <c r="AG92" s="390"/>
      <c r="AH92" s="291"/>
      <c r="AI92" s="295">
        <f>SUM(S92,U92,W92,Y92,AA92,AC92,AE92)</f>
        <v>120</v>
      </c>
      <c r="AJ92" s="295">
        <f>SUM(T92,V92,X92,Z92,AB92,AD92,AF92)</f>
        <v>7800</v>
      </c>
      <c r="AK92" s="390"/>
    </row>
    <row r="93" spans="1:37" s="307" customFormat="1" ht="15.75" customHeight="1">
      <c r="A93" s="297" t="s">
        <v>203</v>
      </c>
      <c r="B93" s="298" t="s">
        <v>204</v>
      </c>
      <c r="C93" s="299"/>
      <c r="D93" s="383">
        <f t="shared" si="17"/>
        <v>0</v>
      </c>
      <c r="E93" s="384"/>
      <c r="F93" s="300"/>
      <c r="G93" s="392"/>
      <c r="H93" s="302"/>
      <c r="I93" s="386">
        <f t="shared" si="18"/>
        <v>0</v>
      </c>
      <c r="J93" s="286"/>
      <c r="K93" s="337"/>
      <c r="L93" s="337"/>
      <c r="M93" s="337"/>
      <c r="N93" s="337"/>
      <c r="O93" s="337"/>
      <c r="P93" s="337"/>
      <c r="Q93" s="337"/>
      <c r="R93" s="337"/>
      <c r="S93" s="337"/>
      <c r="T93" s="337"/>
      <c r="U93" s="338"/>
      <c r="V93" s="337"/>
      <c r="W93" s="337"/>
      <c r="X93" s="337"/>
      <c r="Y93" s="305"/>
      <c r="Z93" s="305"/>
      <c r="AA93" s="305"/>
      <c r="AB93" s="305"/>
      <c r="AC93" s="392"/>
      <c r="AD93" s="306"/>
      <c r="AE93" s="338"/>
      <c r="AF93" s="305"/>
      <c r="AG93" s="392"/>
      <c r="AH93" s="393"/>
      <c r="AI93" s="306"/>
      <c r="AJ93" s="306"/>
      <c r="AK93" s="392"/>
    </row>
    <row r="94" spans="1:37" ht="15.75" customHeight="1">
      <c r="A94" s="277" t="s">
        <v>205</v>
      </c>
      <c r="B94" s="296" t="s">
        <v>206</v>
      </c>
      <c r="C94" s="279" t="s">
        <v>207</v>
      </c>
      <c r="D94" s="293">
        <f t="shared" si="17"/>
        <v>0</v>
      </c>
      <c r="E94" s="293"/>
      <c r="F94" s="282"/>
      <c r="G94" s="387">
        <v>2.2727272727272728E-2</v>
      </c>
      <c r="H94" s="284">
        <v>5483.61</v>
      </c>
      <c r="I94" s="285">
        <f t="shared" si="18"/>
        <v>0</v>
      </c>
      <c r="J94" s="286"/>
      <c r="K94" s="309"/>
      <c r="L94" s="291"/>
      <c r="M94" s="291"/>
      <c r="N94" s="291"/>
      <c r="O94" s="291"/>
      <c r="P94" s="291"/>
      <c r="Q94" s="291"/>
      <c r="R94" s="291"/>
      <c r="S94" s="291"/>
      <c r="T94" s="291"/>
      <c r="U94" s="313"/>
      <c r="V94" s="291"/>
      <c r="W94" s="291"/>
      <c r="X94" s="291"/>
      <c r="Y94" s="291"/>
      <c r="Z94" s="291"/>
      <c r="AA94" s="291"/>
      <c r="AB94" s="291"/>
      <c r="AC94" s="387"/>
      <c r="AD94" s="292"/>
      <c r="AE94" s="313"/>
      <c r="AF94" s="291"/>
      <c r="AG94" s="387"/>
      <c r="AH94" s="291"/>
      <c r="AI94" s="295">
        <f t="shared" si="16"/>
        <v>0</v>
      </c>
      <c r="AJ94" s="295">
        <f t="shared" si="16"/>
        <v>0</v>
      </c>
      <c r="AK94" s="387"/>
    </row>
    <row r="95" spans="1:37" ht="15.75" customHeight="1">
      <c r="A95" s="277" t="s">
        <v>208</v>
      </c>
      <c r="B95" s="296" t="s">
        <v>209</v>
      </c>
      <c r="C95" s="279" t="s">
        <v>207</v>
      </c>
      <c r="D95" s="293">
        <f t="shared" si="17"/>
        <v>0</v>
      </c>
      <c r="E95" s="293"/>
      <c r="F95" s="282"/>
      <c r="G95" s="387">
        <v>2.2727272727272728E-2</v>
      </c>
      <c r="H95" s="284">
        <v>98870</v>
      </c>
      <c r="I95" s="285">
        <f t="shared" si="18"/>
        <v>0</v>
      </c>
      <c r="J95" s="286"/>
      <c r="K95" s="309"/>
      <c r="L95" s="291"/>
      <c r="M95" s="291"/>
      <c r="N95" s="291"/>
      <c r="O95" s="291"/>
      <c r="P95" s="291"/>
      <c r="Q95" s="291"/>
      <c r="R95" s="291"/>
      <c r="S95" s="291"/>
      <c r="T95" s="291"/>
      <c r="U95" s="313"/>
      <c r="V95" s="291"/>
      <c r="W95" s="291"/>
      <c r="X95" s="291"/>
      <c r="Y95" s="291"/>
      <c r="Z95" s="291"/>
      <c r="AA95" s="291"/>
      <c r="AB95" s="291"/>
      <c r="AC95" s="387"/>
      <c r="AD95" s="292"/>
      <c r="AE95" s="313"/>
      <c r="AF95" s="291"/>
      <c r="AG95" s="387"/>
      <c r="AH95" s="291"/>
      <c r="AI95" s="295">
        <f t="shared" si="16"/>
        <v>0</v>
      </c>
      <c r="AJ95" s="295">
        <f t="shared" si="16"/>
        <v>0</v>
      </c>
      <c r="AK95" s="387"/>
    </row>
    <row r="96" spans="1:37" ht="30" customHeight="1">
      <c r="A96" s="256" t="s">
        <v>210</v>
      </c>
      <c r="B96" s="256" t="s">
        <v>211</v>
      </c>
      <c r="C96" s="258"/>
      <c r="D96" s="260"/>
      <c r="E96" s="378"/>
      <c r="F96" s="259"/>
      <c r="G96" s="387"/>
      <c r="H96" s="260"/>
      <c r="I96" s="380"/>
      <c r="J96" s="381"/>
      <c r="K96" s="260"/>
      <c r="L96" s="264"/>
      <c r="M96" s="263"/>
      <c r="N96" s="264"/>
      <c r="O96" s="263"/>
      <c r="P96" s="264"/>
      <c r="Q96" s="263"/>
      <c r="R96" s="264"/>
      <c r="S96" s="263"/>
      <c r="T96" s="264"/>
      <c r="U96" s="264"/>
      <c r="V96" s="264"/>
      <c r="W96" s="264"/>
      <c r="X96" s="264"/>
      <c r="Y96" s="264"/>
      <c r="Z96" s="264"/>
      <c r="AA96" s="264"/>
      <c r="AB96" s="264"/>
      <c r="AC96" s="264"/>
      <c r="AD96" s="264"/>
      <c r="AE96" s="264"/>
      <c r="AF96" s="264"/>
      <c r="AG96" s="264"/>
      <c r="AH96" s="264"/>
      <c r="AI96" s="264"/>
      <c r="AJ96" s="264"/>
      <c r="AK96" s="264"/>
    </row>
    <row r="97" spans="1:38" s="307" customFormat="1" ht="15.75" customHeight="1">
      <c r="A97" s="297" t="s">
        <v>212</v>
      </c>
      <c r="B97" s="298" t="s">
        <v>213</v>
      </c>
      <c r="C97" s="299"/>
      <c r="D97" s="383"/>
      <c r="E97" s="384"/>
      <c r="F97" s="300"/>
      <c r="G97" s="394"/>
      <c r="H97" s="302"/>
      <c r="I97" s="386"/>
      <c r="J97" s="286"/>
      <c r="K97" s="337"/>
      <c r="L97" s="305"/>
      <c r="M97" s="304"/>
      <c r="N97" s="305"/>
      <c r="O97" s="304"/>
      <c r="P97" s="305"/>
      <c r="Q97" s="304"/>
      <c r="R97" s="305"/>
      <c r="S97" s="304"/>
      <c r="T97" s="305"/>
      <c r="U97" s="338"/>
      <c r="V97" s="305"/>
      <c r="W97" s="305"/>
      <c r="X97" s="305"/>
      <c r="Y97" s="305"/>
      <c r="Z97" s="305"/>
      <c r="AA97" s="305"/>
      <c r="AB97" s="305"/>
      <c r="AC97" s="394"/>
      <c r="AD97" s="306"/>
      <c r="AE97" s="338"/>
      <c r="AF97" s="305"/>
      <c r="AG97" s="394"/>
      <c r="AH97" s="305"/>
      <c r="AI97" s="306"/>
      <c r="AJ97" s="306"/>
      <c r="AK97" s="394"/>
    </row>
    <row r="98" spans="1:38" ht="15.75" customHeight="1">
      <c r="A98" s="277" t="s">
        <v>214</v>
      </c>
      <c r="B98" s="296" t="s">
        <v>215</v>
      </c>
      <c r="C98" s="279" t="s">
        <v>38</v>
      </c>
      <c r="D98" s="293">
        <f t="shared" si="17"/>
        <v>0</v>
      </c>
      <c r="E98" s="293"/>
      <c r="F98" s="282"/>
      <c r="G98" s="283">
        <v>1</v>
      </c>
      <c r="H98" s="284">
        <v>211</v>
      </c>
      <c r="I98" s="285">
        <f t="shared" ref="I98:I108" si="19">H98*D98</f>
        <v>0</v>
      </c>
      <c r="J98" s="286"/>
      <c r="K98" s="309"/>
      <c r="L98" s="291"/>
      <c r="M98" s="322"/>
      <c r="N98" s="291"/>
      <c r="O98" s="322"/>
      <c r="P98" s="291"/>
      <c r="Q98" s="322"/>
      <c r="R98" s="291"/>
      <c r="S98" s="322"/>
      <c r="T98" s="291"/>
      <c r="U98" s="313"/>
      <c r="V98" s="291"/>
      <c r="W98" s="283"/>
      <c r="X98" s="291"/>
      <c r="Y98" s="291"/>
      <c r="Z98" s="291"/>
      <c r="AA98" s="291"/>
      <c r="AB98" s="291"/>
      <c r="AC98" s="283"/>
      <c r="AD98" s="292"/>
      <c r="AE98" s="313"/>
      <c r="AF98" s="291"/>
      <c r="AG98" s="283"/>
      <c r="AH98" s="291"/>
      <c r="AI98" s="295">
        <f t="shared" si="16"/>
        <v>0</v>
      </c>
      <c r="AJ98" s="295">
        <f t="shared" si="16"/>
        <v>0</v>
      </c>
      <c r="AK98" s="283"/>
    </row>
    <row r="99" spans="1:38" s="307" customFormat="1" ht="15.75" customHeight="1">
      <c r="A99" s="297" t="s">
        <v>216</v>
      </c>
      <c r="B99" s="298" t="s">
        <v>217</v>
      </c>
      <c r="C99" s="299"/>
      <c r="D99" s="383"/>
      <c r="E99" s="384"/>
      <c r="F99" s="300"/>
      <c r="G99" s="394"/>
      <c r="H99" s="302"/>
      <c r="I99" s="386"/>
      <c r="J99" s="286"/>
      <c r="K99" s="337"/>
      <c r="L99" s="305"/>
      <c r="M99" s="304"/>
      <c r="N99" s="305"/>
      <c r="O99" s="304"/>
      <c r="P99" s="305"/>
      <c r="Q99" s="304"/>
      <c r="R99" s="305"/>
      <c r="S99" s="304"/>
      <c r="T99" s="337"/>
      <c r="U99" s="338"/>
      <c r="V99" s="337"/>
      <c r="W99" s="394"/>
      <c r="X99" s="337"/>
      <c r="Y99" s="305"/>
      <c r="Z99" s="305"/>
      <c r="AA99" s="305"/>
      <c r="AB99" s="305"/>
      <c r="AC99" s="394"/>
      <c r="AD99" s="306"/>
      <c r="AE99" s="338"/>
      <c r="AF99" s="305"/>
      <c r="AG99" s="394"/>
      <c r="AH99" s="305"/>
      <c r="AI99" s="306"/>
      <c r="AJ99" s="306"/>
      <c r="AK99" s="394"/>
    </row>
    <row r="100" spans="1:38" ht="15.75" customHeight="1">
      <c r="A100" s="277" t="s">
        <v>218</v>
      </c>
      <c r="B100" s="296" t="s">
        <v>219</v>
      </c>
      <c r="C100" s="279" t="s">
        <v>195</v>
      </c>
      <c r="D100" s="293">
        <f t="shared" si="17"/>
        <v>0</v>
      </c>
      <c r="E100" s="293"/>
      <c r="F100" s="282"/>
      <c r="G100" s="283">
        <v>1</v>
      </c>
      <c r="H100" s="284">
        <v>175</v>
      </c>
      <c r="I100" s="285">
        <f t="shared" si="19"/>
        <v>0</v>
      </c>
      <c r="J100" s="286"/>
      <c r="K100" s="309"/>
      <c r="L100" s="291"/>
      <c r="M100" s="322"/>
      <c r="N100" s="291"/>
      <c r="O100" s="322"/>
      <c r="P100" s="291"/>
      <c r="Q100" s="322"/>
      <c r="R100" s="291"/>
      <c r="S100" s="322"/>
      <c r="T100" s="291"/>
      <c r="U100" s="313"/>
      <c r="V100" s="291"/>
      <c r="W100" s="283"/>
      <c r="X100" s="291"/>
      <c r="Y100" s="291"/>
      <c r="Z100" s="291"/>
      <c r="AA100" s="291"/>
      <c r="AB100" s="291"/>
      <c r="AC100" s="283"/>
      <c r="AD100" s="292"/>
      <c r="AE100" s="313"/>
      <c r="AF100" s="291"/>
      <c r="AG100" s="283"/>
      <c r="AH100" s="291"/>
      <c r="AI100" s="295">
        <f t="shared" si="16"/>
        <v>0</v>
      </c>
      <c r="AJ100" s="295">
        <f t="shared" si="16"/>
        <v>0</v>
      </c>
      <c r="AK100" s="283"/>
    </row>
    <row r="101" spans="1:38" s="307" customFormat="1" ht="15.75" customHeight="1">
      <c r="A101" s="297" t="s">
        <v>220</v>
      </c>
      <c r="B101" s="298" t="s">
        <v>221</v>
      </c>
      <c r="C101" s="299"/>
      <c r="D101" s="383"/>
      <c r="E101" s="384"/>
      <c r="F101" s="300"/>
      <c r="G101" s="394"/>
      <c r="H101" s="302"/>
      <c r="I101" s="386"/>
      <c r="J101" s="286"/>
      <c r="K101" s="337"/>
      <c r="L101" s="305"/>
      <c r="M101" s="304"/>
      <c r="N101" s="305"/>
      <c r="O101" s="304"/>
      <c r="P101" s="305"/>
      <c r="Q101" s="304"/>
      <c r="R101" s="305"/>
      <c r="S101" s="304"/>
      <c r="T101" s="337"/>
      <c r="U101" s="338"/>
      <c r="V101" s="337"/>
      <c r="W101" s="394"/>
      <c r="X101" s="337"/>
      <c r="Y101" s="305"/>
      <c r="Z101" s="305"/>
      <c r="AA101" s="305"/>
      <c r="AB101" s="305"/>
      <c r="AC101" s="394"/>
      <c r="AD101" s="306"/>
      <c r="AE101" s="306"/>
      <c r="AF101" s="306"/>
      <c r="AG101" s="306"/>
      <c r="AH101" s="306"/>
      <c r="AI101" s="306"/>
      <c r="AJ101" s="306"/>
      <c r="AK101" s="394"/>
    </row>
    <row r="102" spans="1:38" ht="15.75" customHeight="1">
      <c r="A102" s="277" t="s">
        <v>222</v>
      </c>
      <c r="B102" s="296" t="s">
        <v>223</v>
      </c>
      <c r="C102" s="279" t="s">
        <v>195</v>
      </c>
      <c r="D102" s="293">
        <f t="shared" si="17"/>
        <v>0</v>
      </c>
      <c r="E102" s="293"/>
      <c r="F102" s="282"/>
      <c r="G102" s="283">
        <v>1</v>
      </c>
      <c r="H102" s="284">
        <v>85</v>
      </c>
      <c r="I102" s="285">
        <f t="shared" si="19"/>
        <v>0</v>
      </c>
      <c r="J102" s="286"/>
      <c r="K102" s="309"/>
      <c r="L102" s="291"/>
      <c r="M102" s="322"/>
      <c r="N102" s="291"/>
      <c r="O102" s="322"/>
      <c r="P102" s="291"/>
      <c r="Q102" s="322"/>
      <c r="R102" s="291"/>
      <c r="S102" s="322"/>
      <c r="T102" s="291"/>
      <c r="U102" s="313"/>
      <c r="V102" s="291"/>
      <c r="W102" s="283"/>
      <c r="X102" s="291"/>
      <c r="Y102" s="291"/>
      <c r="Z102" s="291"/>
      <c r="AA102" s="291"/>
      <c r="AB102" s="291"/>
      <c r="AC102" s="283"/>
      <c r="AD102" s="292"/>
      <c r="AE102" s="313"/>
      <c r="AF102" s="291"/>
      <c r="AG102" s="283"/>
      <c r="AH102" s="291"/>
      <c r="AI102" s="295">
        <f t="shared" si="16"/>
        <v>0</v>
      </c>
      <c r="AJ102" s="295">
        <f t="shared" si="16"/>
        <v>0</v>
      </c>
      <c r="AK102" s="283"/>
    </row>
    <row r="103" spans="1:38" s="307" customFormat="1" ht="15.75" customHeight="1">
      <c r="A103" s="297" t="s">
        <v>224</v>
      </c>
      <c r="B103" s="298" t="s">
        <v>225</v>
      </c>
      <c r="C103" s="299"/>
      <c r="D103" s="383"/>
      <c r="E103" s="384"/>
      <c r="F103" s="300"/>
      <c r="G103" s="394"/>
      <c r="H103" s="302"/>
      <c r="I103" s="386"/>
      <c r="J103" s="286"/>
      <c r="K103" s="337"/>
      <c r="L103" s="305"/>
      <c r="M103" s="304"/>
      <c r="N103" s="305"/>
      <c r="O103" s="304"/>
      <c r="P103" s="305"/>
      <c r="Q103" s="304"/>
      <c r="R103" s="305"/>
      <c r="S103" s="304"/>
      <c r="T103" s="337"/>
      <c r="U103" s="338"/>
      <c r="V103" s="337"/>
      <c r="W103" s="394"/>
      <c r="X103" s="337"/>
      <c r="Y103" s="305"/>
      <c r="Z103" s="305"/>
      <c r="AA103" s="305"/>
      <c r="AB103" s="305"/>
      <c r="AC103" s="394"/>
      <c r="AD103" s="306"/>
      <c r="AE103" s="338"/>
      <c r="AF103" s="305"/>
      <c r="AG103" s="394"/>
      <c r="AH103" s="305"/>
      <c r="AI103" s="306"/>
      <c r="AJ103" s="306"/>
      <c r="AK103" s="394"/>
    </row>
    <row r="104" spans="1:38" ht="15.75" customHeight="1">
      <c r="A104" s="277" t="s">
        <v>226</v>
      </c>
      <c r="B104" s="296" t="s">
        <v>227</v>
      </c>
      <c r="C104" s="279" t="s">
        <v>195</v>
      </c>
      <c r="D104" s="293">
        <f t="shared" si="17"/>
        <v>0</v>
      </c>
      <c r="E104" s="293"/>
      <c r="F104" s="282"/>
      <c r="G104" s="283">
        <v>1</v>
      </c>
      <c r="H104" s="284">
        <v>152.27000000000001</v>
      </c>
      <c r="I104" s="285">
        <f t="shared" si="19"/>
        <v>0</v>
      </c>
      <c r="J104" s="286"/>
      <c r="K104" s="309"/>
      <c r="L104" s="291"/>
      <c r="M104" s="322"/>
      <c r="N104" s="291"/>
      <c r="O104" s="322"/>
      <c r="P104" s="291"/>
      <c r="Q104" s="322"/>
      <c r="R104" s="291"/>
      <c r="S104" s="322"/>
      <c r="T104" s="291"/>
      <c r="U104" s="313"/>
      <c r="V104" s="291"/>
      <c r="W104" s="283"/>
      <c r="X104" s="291"/>
      <c r="Y104" s="291"/>
      <c r="Z104" s="291"/>
      <c r="AA104" s="291"/>
      <c r="AB104" s="291"/>
      <c r="AC104" s="283"/>
      <c r="AD104" s="292"/>
      <c r="AE104" s="313"/>
      <c r="AF104" s="291"/>
      <c r="AG104" s="283"/>
      <c r="AH104" s="291"/>
      <c r="AI104" s="295">
        <f t="shared" si="16"/>
        <v>0</v>
      </c>
      <c r="AJ104" s="295">
        <f t="shared" si="16"/>
        <v>0</v>
      </c>
      <c r="AK104" s="283"/>
    </row>
    <row r="105" spans="1:38" s="307" customFormat="1" ht="15.75" customHeight="1">
      <c r="A105" s="297" t="s">
        <v>228</v>
      </c>
      <c r="B105" s="298" t="s">
        <v>229</v>
      </c>
      <c r="C105" s="299"/>
      <c r="D105" s="383"/>
      <c r="E105" s="384"/>
      <c r="F105" s="300"/>
      <c r="G105" s="394"/>
      <c r="H105" s="302"/>
      <c r="I105" s="386"/>
      <c r="J105" s="286"/>
      <c r="K105" s="337"/>
      <c r="L105" s="305"/>
      <c r="M105" s="304"/>
      <c r="N105" s="305"/>
      <c r="O105" s="304"/>
      <c r="P105" s="305"/>
      <c r="Q105" s="304"/>
      <c r="R105" s="305"/>
      <c r="S105" s="304"/>
      <c r="T105" s="337"/>
      <c r="U105" s="338"/>
      <c r="V105" s="337"/>
      <c r="W105" s="394"/>
      <c r="X105" s="337"/>
      <c r="Y105" s="305"/>
      <c r="Z105" s="305"/>
      <c r="AA105" s="305"/>
      <c r="AB105" s="305"/>
      <c r="AC105" s="394"/>
      <c r="AD105" s="306"/>
      <c r="AE105" s="338"/>
      <c r="AF105" s="305"/>
      <c r="AG105" s="394"/>
      <c r="AH105" s="305"/>
      <c r="AI105" s="306"/>
      <c r="AJ105" s="306"/>
      <c r="AK105" s="394"/>
    </row>
    <row r="106" spans="1:38" ht="15.75" customHeight="1">
      <c r="A106" s="277" t="s">
        <v>230</v>
      </c>
      <c r="B106" s="296" t="s">
        <v>231</v>
      </c>
      <c r="C106" s="279" t="s">
        <v>38</v>
      </c>
      <c r="D106" s="293">
        <f t="shared" si="17"/>
        <v>0</v>
      </c>
      <c r="E106" s="293"/>
      <c r="F106" s="282"/>
      <c r="G106" s="283">
        <v>1</v>
      </c>
      <c r="H106" s="284">
        <v>227.27</v>
      </c>
      <c r="I106" s="285">
        <f t="shared" si="19"/>
        <v>0</v>
      </c>
      <c r="J106" s="286"/>
      <c r="K106" s="309"/>
      <c r="L106" s="291"/>
      <c r="M106" s="322"/>
      <c r="N106" s="291"/>
      <c r="O106" s="322"/>
      <c r="P106" s="291"/>
      <c r="Q106" s="322"/>
      <c r="R106" s="291"/>
      <c r="S106" s="322"/>
      <c r="T106" s="291"/>
      <c r="U106" s="313"/>
      <c r="V106" s="291"/>
      <c r="W106" s="283"/>
      <c r="X106" s="291"/>
      <c r="Y106" s="291"/>
      <c r="Z106" s="291"/>
      <c r="AA106" s="291"/>
      <c r="AB106" s="291"/>
      <c r="AC106" s="283"/>
      <c r="AD106" s="292"/>
      <c r="AE106" s="313"/>
      <c r="AF106" s="291"/>
      <c r="AG106" s="283"/>
      <c r="AH106" s="291"/>
      <c r="AI106" s="295">
        <f t="shared" si="16"/>
        <v>0</v>
      </c>
      <c r="AJ106" s="295">
        <f t="shared" si="16"/>
        <v>0</v>
      </c>
      <c r="AK106" s="283"/>
    </row>
    <row r="107" spans="1:38" s="307" customFormat="1" ht="15.75" customHeight="1">
      <c r="A107" s="297" t="s">
        <v>232</v>
      </c>
      <c r="B107" s="298" t="s">
        <v>233</v>
      </c>
      <c r="C107" s="299"/>
      <c r="D107" s="383"/>
      <c r="E107" s="384"/>
      <c r="F107" s="300"/>
      <c r="G107" s="301"/>
      <c r="H107" s="302"/>
      <c r="I107" s="386"/>
      <c r="J107" s="286"/>
      <c r="K107" s="337"/>
      <c r="L107" s="305"/>
      <c r="M107" s="304"/>
      <c r="N107" s="305"/>
      <c r="O107" s="304"/>
      <c r="P107" s="305"/>
      <c r="Q107" s="304"/>
      <c r="R107" s="305"/>
      <c r="S107" s="304"/>
      <c r="T107" s="337"/>
      <c r="U107" s="338"/>
      <c r="V107" s="337"/>
      <c r="W107" s="301"/>
      <c r="X107" s="337"/>
      <c r="Y107" s="305"/>
      <c r="Z107" s="305"/>
      <c r="AA107" s="305"/>
      <c r="AB107" s="305"/>
      <c r="AC107" s="301"/>
      <c r="AD107" s="306"/>
      <c r="AE107" s="338"/>
      <c r="AF107" s="305"/>
      <c r="AG107" s="301"/>
      <c r="AH107" s="305"/>
      <c r="AI107" s="306"/>
      <c r="AJ107" s="306"/>
      <c r="AK107" s="301"/>
    </row>
    <row r="108" spans="1:38" ht="15.75" customHeight="1">
      <c r="A108" s="277" t="s">
        <v>234</v>
      </c>
      <c r="B108" s="296" t="s">
        <v>235</v>
      </c>
      <c r="C108" s="279" t="s">
        <v>195</v>
      </c>
      <c r="D108" s="293">
        <f t="shared" si="17"/>
        <v>0</v>
      </c>
      <c r="E108" s="293"/>
      <c r="F108" s="282"/>
      <c r="G108" s="283">
        <v>1</v>
      </c>
      <c r="H108" s="284">
        <v>402</v>
      </c>
      <c r="I108" s="285">
        <f t="shared" si="19"/>
        <v>0</v>
      </c>
      <c r="J108" s="286"/>
      <c r="K108" s="309"/>
      <c r="L108" s="291"/>
      <c r="M108" s="322"/>
      <c r="N108" s="291"/>
      <c r="O108" s="322"/>
      <c r="P108" s="291"/>
      <c r="Q108" s="322"/>
      <c r="R108" s="291"/>
      <c r="S108" s="322"/>
      <c r="T108" s="291"/>
      <c r="U108" s="313"/>
      <c r="V108" s="291"/>
      <c r="W108" s="314"/>
      <c r="X108" s="395"/>
      <c r="Y108" s="291"/>
      <c r="Z108" s="291"/>
      <c r="AA108" s="291"/>
      <c r="AB108" s="291"/>
      <c r="AC108" s="283"/>
      <c r="AD108" s="292"/>
      <c r="AE108" s="313"/>
      <c r="AF108" s="291"/>
      <c r="AG108" s="283"/>
      <c r="AH108" s="291"/>
      <c r="AI108" s="295">
        <f t="shared" si="16"/>
        <v>0</v>
      </c>
      <c r="AJ108" s="295">
        <f t="shared" si="16"/>
        <v>0</v>
      </c>
      <c r="AK108" s="283"/>
    </row>
    <row r="109" spans="1:38" ht="15.75" customHeight="1">
      <c r="A109" s="277" t="s">
        <v>236</v>
      </c>
      <c r="B109" s="296" t="s">
        <v>237</v>
      </c>
      <c r="C109" s="279" t="s">
        <v>195</v>
      </c>
      <c r="D109" s="293">
        <f t="shared" si="17"/>
        <v>0</v>
      </c>
      <c r="E109" s="293"/>
      <c r="F109" s="282"/>
      <c r="G109" s="387">
        <v>2.2727272727272728E-2</v>
      </c>
      <c r="H109" s="284">
        <v>23931.4</v>
      </c>
      <c r="I109" s="285">
        <f>D109*H109</f>
        <v>0</v>
      </c>
      <c r="J109" s="286"/>
      <c r="K109" s="309"/>
      <c r="L109" s="291"/>
      <c r="M109" s="322"/>
      <c r="N109" s="291"/>
      <c r="O109" s="322"/>
      <c r="P109" s="291"/>
      <c r="Q109" s="322"/>
      <c r="R109" s="291"/>
      <c r="S109" s="322"/>
      <c r="T109" s="291"/>
      <c r="U109" s="313"/>
      <c r="V109" s="291"/>
      <c r="W109" s="387"/>
      <c r="X109" s="291"/>
      <c r="Y109" s="291"/>
      <c r="Z109" s="291"/>
      <c r="AA109" s="291"/>
      <c r="AB109" s="291"/>
      <c r="AC109" s="387"/>
      <c r="AD109" s="292"/>
      <c r="AE109" s="313"/>
      <c r="AF109" s="291"/>
      <c r="AG109" s="387"/>
      <c r="AH109" s="291"/>
      <c r="AI109" s="295">
        <f t="shared" si="16"/>
        <v>0</v>
      </c>
      <c r="AJ109" s="295">
        <f t="shared" si="16"/>
        <v>0</v>
      </c>
      <c r="AK109" s="387"/>
    </row>
    <row r="110" spans="1:38" s="307" customFormat="1" ht="15.75" customHeight="1">
      <c r="A110" s="297" t="s">
        <v>238</v>
      </c>
      <c r="B110" s="298" t="s">
        <v>239</v>
      </c>
      <c r="C110" s="299"/>
      <c r="D110" s="383"/>
      <c r="E110" s="384"/>
      <c r="F110" s="300"/>
      <c r="G110" s="301"/>
      <c r="H110" s="302"/>
      <c r="I110" s="386"/>
      <c r="J110" s="286"/>
      <c r="K110" s="337"/>
      <c r="L110" s="305"/>
      <c r="M110" s="304"/>
      <c r="N110" s="305"/>
      <c r="O110" s="304"/>
      <c r="P110" s="305"/>
      <c r="Q110" s="304"/>
      <c r="R110" s="305"/>
      <c r="S110" s="304"/>
      <c r="T110" s="305"/>
      <c r="U110" s="338"/>
      <c r="V110" s="305"/>
      <c r="W110" s="301"/>
      <c r="X110" s="337"/>
      <c r="Y110" s="305"/>
      <c r="Z110" s="305"/>
      <c r="AA110" s="305"/>
      <c r="AB110" s="305"/>
      <c r="AC110" s="301"/>
      <c r="AD110" s="306"/>
      <c r="AE110" s="338"/>
      <c r="AF110" s="305"/>
      <c r="AG110" s="301"/>
      <c r="AH110" s="305"/>
      <c r="AI110" s="306"/>
      <c r="AJ110" s="306"/>
      <c r="AK110" s="301"/>
    </row>
    <row r="111" spans="1:38" ht="15.75" customHeight="1" thickBot="1">
      <c r="A111" s="396" t="s">
        <v>240</v>
      </c>
      <c r="B111" s="397" t="s">
        <v>241</v>
      </c>
      <c r="C111" s="398" t="s">
        <v>195</v>
      </c>
      <c r="D111" s="293">
        <f t="shared" si="17"/>
        <v>0</v>
      </c>
      <c r="E111" s="399"/>
      <c r="F111" s="400"/>
      <c r="G111" s="283">
        <v>1</v>
      </c>
      <c r="H111" s="401">
        <v>636.37</v>
      </c>
      <c r="I111" s="285">
        <f>H111*D111</f>
        <v>0</v>
      </c>
      <c r="J111" s="286"/>
      <c r="K111" s="309"/>
      <c r="L111" s="402"/>
      <c r="M111" s="403"/>
      <c r="N111" s="402"/>
      <c r="O111" s="403"/>
      <c r="P111" s="402"/>
      <c r="Q111" s="403"/>
      <c r="R111" s="402"/>
      <c r="S111" s="403"/>
      <c r="T111" s="402"/>
      <c r="U111" s="403"/>
      <c r="V111" s="402"/>
      <c r="W111" s="283"/>
      <c r="X111" s="291"/>
      <c r="Y111" s="402"/>
      <c r="Z111" s="402"/>
      <c r="AA111" s="402"/>
      <c r="AB111" s="402"/>
      <c r="AC111" s="283"/>
      <c r="AD111" s="292"/>
      <c r="AE111" s="313"/>
      <c r="AF111" s="402"/>
      <c r="AG111" s="283"/>
      <c r="AH111" s="402"/>
      <c r="AI111" s="295">
        <f t="shared" si="16"/>
        <v>0</v>
      </c>
      <c r="AJ111" s="295">
        <f t="shared" si="16"/>
        <v>0</v>
      </c>
      <c r="AK111" s="283"/>
    </row>
    <row r="112" spans="1:38" ht="15" customHeight="1" thickBot="1">
      <c r="A112" s="404" t="s">
        <v>242</v>
      </c>
      <c r="B112" s="404"/>
      <c r="C112" s="405"/>
      <c r="D112" s="405"/>
      <c r="E112" s="405"/>
      <c r="F112" s="406"/>
      <c r="G112" s="406"/>
      <c r="H112" s="407"/>
      <c r="I112" s="408">
        <f>SUM(I12:I111)</f>
        <v>1561003.5499999996</v>
      </c>
      <c r="J112" s="409"/>
      <c r="K112" s="410"/>
      <c r="L112" s="411">
        <f>SUM(L11:L111)</f>
        <v>0</v>
      </c>
      <c r="M112" s="410"/>
      <c r="N112" s="411">
        <f>SUM(N11:N111)</f>
        <v>0</v>
      </c>
      <c r="O112" s="410"/>
      <c r="P112" s="411">
        <f>SUM(P11:P111)</f>
        <v>66766.11</v>
      </c>
      <c r="Q112" s="410"/>
      <c r="R112" s="411">
        <f>SUM(R11:R111)</f>
        <v>5597.73</v>
      </c>
      <c r="S112" s="410"/>
      <c r="T112" s="411">
        <f>SUM(T11:T111)</f>
        <v>300000</v>
      </c>
      <c r="U112" s="410"/>
      <c r="V112" s="411">
        <f>SUM(V11:V111)</f>
        <v>1066000</v>
      </c>
      <c r="W112" s="411"/>
      <c r="X112" s="411">
        <f>SUM(X12:X111)</f>
        <v>5586.58</v>
      </c>
      <c r="Y112" s="411"/>
      <c r="Z112" s="411">
        <f>SUM(Z12:Z111)</f>
        <v>33847.919999999998</v>
      </c>
      <c r="AA112" s="411"/>
      <c r="AB112" s="411">
        <f>SUM(AB12:AB111)</f>
        <v>34367.919999999998</v>
      </c>
      <c r="AC112" s="411"/>
      <c r="AD112" s="411">
        <f>SUM(AD12:AD111)</f>
        <v>24223.645</v>
      </c>
      <c r="AE112" s="410"/>
      <c r="AF112" s="411">
        <f>SUM(AF12:AF111)</f>
        <v>24613.645</v>
      </c>
      <c r="AG112" s="411"/>
      <c r="AH112" s="411">
        <f>SUM(AH15:AH80)</f>
        <v>0</v>
      </c>
      <c r="AI112" s="412">
        <f>SUM(L112:AH112)</f>
        <v>1561003.5499999998</v>
      </c>
      <c r="AJ112" s="413"/>
      <c r="AK112" s="414"/>
      <c r="AL112" s="327"/>
    </row>
    <row r="113" spans="1:38" ht="16.5" thickBot="1">
      <c r="A113" s="415" t="s">
        <v>243</v>
      </c>
      <c r="B113" s="416" t="s">
        <v>244</v>
      </c>
      <c r="C113" s="417"/>
      <c r="D113" s="417"/>
      <c r="E113" s="417"/>
      <c r="F113" s="418"/>
      <c r="G113" s="418"/>
      <c r="H113" s="416"/>
      <c r="I113" s="419">
        <f>L113+N113+P113+R113+T113+V113+X113+Z113+AB113+AD113+AF113+AH113</f>
        <v>173438.4499999999</v>
      </c>
      <c r="J113" s="420"/>
      <c r="K113" s="421"/>
      <c r="L113" s="422">
        <v>7677.2333333333336</v>
      </c>
      <c r="M113" s="422"/>
      <c r="N113" s="422">
        <v>13843</v>
      </c>
      <c r="O113" s="422"/>
      <c r="P113" s="422">
        <f>13843+1246.25</f>
        <v>15089.25</v>
      </c>
      <c r="Q113" s="422"/>
      <c r="R113" s="422">
        <v>21284.966666666558</v>
      </c>
      <c r="S113" s="422"/>
      <c r="T113" s="422">
        <f>13843+3000</f>
        <v>16843</v>
      </c>
      <c r="U113" s="422"/>
      <c r="V113" s="422">
        <v>13843</v>
      </c>
      <c r="W113" s="422"/>
      <c r="X113" s="422">
        <f>V113+W113+900</f>
        <v>14743</v>
      </c>
      <c r="Y113" s="422"/>
      <c r="Z113" s="422">
        <v>13843</v>
      </c>
      <c r="AA113" s="422"/>
      <c r="AB113" s="422">
        <v>13843</v>
      </c>
      <c r="AC113" s="422"/>
      <c r="AD113" s="422">
        <v>13843</v>
      </c>
      <c r="AE113" s="422"/>
      <c r="AF113" s="422">
        <v>13843</v>
      </c>
      <c r="AG113" s="422"/>
      <c r="AH113" s="422">
        <f>AF113+AG113+900</f>
        <v>14743</v>
      </c>
      <c r="AI113" s="423">
        <f>I113</f>
        <v>173438.4499999999</v>
      </c>
      <c r="AJ113" s="423"/>
    </row>
    <row r="114" spans="1:38" ht="16.5" thickBot="1">
      <c r="A114" s="415" t="s">
        <v>245</v>
      </c>
      <c r="B114" s="416" t="s">
        <v>246</v>
      </c>
      <c r="C114" s="417"/>
      <c r="D114" s="417"/>
      <c r="E114" s="417"/>
      <c r="F114" s="418"/>
      <c r="G114" s="418"/>
      <c r="H114" s="416"/>
      <c r="I114" s="419">
        <f t="shared" ref="I114:I117" si="20">L114+N114+P114+R114+T114+V114+X114+Z114+AB114+AD114+AF114+AH114</f>
        <v>62948</v>
      </c>
      <c r="J114" s="420"/>
      <c r="K114" s="421"/>
      <c r="L114" s="422">
        <v>0</v>
      </c>
      <c r="M114" s="422"/>
      <c r="N114" s="422">
        <v>5668</v>
      </c>
      <c r="O114" s="422"/>
      <c r="P114" s="422">
        <v>5668</v>
      </c>
      <c r="Q114" s="422"/>
      <c r="R114" s="422">
        <v>5668</v>
      </c>
      <c r="S114" s="421"/>
      <c r="T114" s="422">
        <v>5668</v>
      </c>
      <c r="U114" s="421"/>
      <c r="V114" s="422">
        <v>5668</v>
      </c>
      <c r="W114" s="422"/>
      <c r="X114" s="422">
        <f>5668+300</f>
        <v>5968</v>
      </c>
      <c r="Y114" s="422"/>
      <c r="Z114" s="422">
        <v>5668</v>
      </c>
      <c r="AA114" s="422"/>
      <c r="AB114" s="422">
        <v>5668</v>
      </c>
      <c r="AC114" s="422"/>
      <c r="AD114" s="422">
        <v>5668</v>
      </c>
      <c r="AE114" s="421"/>
      <c r="AF114" s="422">
        <v>5668</v>
      </c>
      <c r="AG114" s="422"/>
      <c r="AH114" s="422">
        <f>5668+300</f>
        <v>5968</v>
      </c>
      <c r="AI114" s="423">
        <f t="shared" ref="AI114:AI117" si="21">I114</f>
        <v>62948</v>
      </c>
      <c r="AJ114" s="423"/>
    </row>
    <row r="115" spans="1:38" ht="16.5" thickBot="1">
      <c r="A115" s="415" t="s">
        <v>247</v>
      </c>
      <c r="B115" s="416" t="s">
        <v>248</v>
      </c>
      <c r="C115" s="417"/>
      <c r="D115" s="417"/>
      <c r="E115" s="417"/>
      <c r="F115" s="418"/>
      <c r="G115" s="418"/>
      <c r="H115" s="416"/>
      <c r="I115" s="419">
        <f t="shared" si="20"/>
        <v>0</v>
      </c>
      <c r="J115" s="420"/>
      <c r="K115" s="421"/>
      <c r="L115" s="422"/>
      <c r="M115" s="422"/>
      <c r="N115" s="422">
        <v>0</v>
      </c>
      <c r="O115" s="422"/>
      <c r="P115" s="422">
        <v>0</v>
      </c>
      <c r="Q115" s="422"/>
      <c r="R115" s="422">
        <v>0</v>
      </c>
      <c r="S115" s="421"/>
      <c r="T115" s="422">
        <v>0</v>
      </c>
      <c r="U115" s="421"/>
      <c r="V115" s="422">
        <v>0</v>
      </c>
      <c r="W115" s="422"/>
      <c r="X115" s="422">
        <v>0</v>
      </c>
      <c r="Y115" s="422"/>
      <c r="Z115" s="422">
        <v>0</v>
      </c>
      <c r="AA115" s="422"/>
      <c r="AB115" s="422">
        <v>0</v>
      </c>
      <c r="AC115" s="422"/>
      <c r="AD115" s="422">
        <v>0</v>
      </c>
      <c r="AE115" s="421"/>
      <c r="AF115" s="422">
        <v>0</v>
      </c>
      <c r="AG115" s="422"/>
      <c r="AH115" s="422">
        <v>0</v>
      </c>
      <c r="AI115" s="423">
        <f t="shared" si="21"/>
        <v>0</v>
      </c>
      <c r="AJ115" s="423"/>
    </row>
    <row r="116" spans="1:38" s="429" customFormat="1" ht="16.5" thickBot="1">
      <c r="A116" s="424" t="s">
        <v>249</v>
      </c>
      <c r="B116" s="425" t="s">
        <v>250</v>
      </c>
      <c r="C116" s="424"/>
      <c r="D116" s="424"/>
      <c r="E116" s="424"/>
      <c r="F116" s="426"/>
      <c r="G116" s="426"/>
      <c r="H116" s="425"/>
      <c r="I116" s="419">
        <f t="shared" si="20"/>
        <v>26250</v>
      </c>
      <c r="J116" s="420"/>
      <c r="K116" s="427"/>
      <c r="L116" s="428"/>
      <c r="M116" s="428"/>
      <c r="N116" s="428">
        <f>2500/30*15</f>
        <v>1250</v>
      </c>
      <c r="O116" s="428"/>
      <c r="P116" s="428">
        <v>2500</v>
      </c>
      <c r="Q116" s="428"/>
      <c r="R116" s="428">
        <v>2500</v>
      </c>
      <c r="S116" s="427"/>
      <c r="T116" s="428">
        <v>2500</v>
      </c>
      <c r="U116" s="427"/>
      <c r="V116" s="428">
        <v>2500</v>
      </c>
      <c r="W116" s="428"/>
      <c r="X116" s="428">
        <v>2500</v>
      </c>
      <c r="Y116" s="428"/>
      <c r="Z116" s="428">
        <v>2500</v>
      </c>
      <c r="AA116" s="428"/>
      <c r="AB116" s="428">
        <v>2500</v>
      </c>
      <c r="AC116" s="428"/>
      <c r="AD116" s="428">
        <v>2500</v>
      </c>
      <c r="AE116" s="427"/>
      <c r="AF116" s="428">
        <v>2500</v>
      </c>
      <c r="AG116" s="428"/>
      <c r="AH116" s="428">
        <v>2500</v>
      </c>
      <c r="AI116" s="423">
        <f t="shared" si="21"/>
        <v>26250</v>
      </c>
      <c r="AJ116" s="423"/>
    </row>
    <row r="117" spans="1:38" ht="16.5" thickBot="1">
      <c r="A117" s="415" t="s">
        <v>31</v>
      </c>
      <c r="B117" s="416" t="s">
        <v>251</v>
      </c>
      <c r="C117" s="417"/>
      <c r="D117" s="417"/>
      <c r="E117" s="417"/>
      <c r="F117" s="418"/>
      <c r="G117" s="418"/>
      <c r="H117" s="416"/>
      <c r="I117" s="419">
        <f t="shared" si="20"/>
        <v>0</v>
      </c>
      <c r="J117" s="420"/>
      <c r="K117" s="421"/>
      <c r="L117" s="422"/>
      <c r="M117" s="422"/>
      <c r="N117" s="422">
        <v>0</v>
      </c>
      <c r="O117" s="422"/>
      <c r="P117" s="422">
        <v>0</v>
      </c>
      <c r="Q117" s="422"/>
      <c r="R117" s="422">
        <v>0</v>
      </c>
      <c r="S117" s="421"/>
      <c r="T117" s="422">
        <v>0</v>
      </c>
      <c r="U117" s="421"/>
      <c r="V117" s="422"/>
      <c r="W117" s="422"/>
      <c r="X117" s="422"/>
      <c r="Y117" s="422"/>
      <c r="Z117" s="422"/>
      <c r="AA117" s="422"/>
      <c r="AB117" s="422"/>
      <c r="AC117" s="422"/>
      <c r="AD117" s="422"/>
      <c r="AE117" s="421"/>
      <c r="AF117" s="422"/>
      <c r="AG117" s="422"/>
      <c r="AH117" s="422"/>
      <c r="AI117" s="423">
        <f t="shared" si="21"/>
        <v>0</v>
      </c>
      <c r="AJ117" s="423"/>
    </row>
    <row r="118" spans="1:38" ht="16.5" thickBot="1">
      <c r="A118" s="404" t="s">
        <v>252</v>
      </c>
      <c r="B118" s="404"/>
      <c r="C118" s="405"/>
      <c r="D118" s="405"/>
      <c r="E118" s="405"/>
      <c r="F118" s="406"/>
      <c r="G118" s="406"/>
      <c r="H118" s="407"/>
      <c r="I118" s="408">
        <f>SUM(I113:I117)</f>
        <v>262636.4499999999</v>
      </c>
      <c r="J118" s="409"/>
      <c r="K118" s="430"/>
      <c r="L118" s="431">
        <f t="shared" ref="L118" si="22">SUM(L113:L117)</f>
        <v>7677.2333333333336</v>
      </c>
      <c r="M118" s="431"/>
      <c r="N118" s="431">
        <f>SUM(N113:N117)</f>
        <v>20761</v>
      </c>
      <c r="O118" s="431"/>
      <c r="P118" s="431">
        <f>SUM(P113:P117)</f>
        <v>23257.25</v>
      </c>
      <c r="Q118" s="432"/>
      <c r="R118" s="431">
        <f>SUM(R113:R117)</f>
        <v>29452.966666666558</v>
      </c>
      <c r="S118" s="430"/>
      <c r="T118" s="431">
        <f>SUM(T113:T117)</f>
        <v>25011</v>
      </c>
      <c r="U118" s="431"/>
      <c r="V118" s="431">
        <f>SUM(V113:V117)</f>
        <v>22011</v>
      </c>
      <c r="W118" s="433"/>
      <c r="X118" s="433">
        <f>SUM(X113:X117)</f>
        <v>23211</v>
      </c>
      <c r="Y118" s="433"/>
      <c r="Z118" s="433">
        <f>SUM(Z113:Z117)</f>
        <v>22011</v>
      </c>
      <c r="AA118" s="433"/>
      <c r="AB118" s="433">
        <f>SUM(AB113:AB117)</f>
        <v>22011</v>
      </c>
      <c r="AC118" s="433"/>
      <c r="AD118" s="433">
        <f>SUM(AD113:AD117)</f>
        <v>22011</v>
      </c>
      <c r="AE118" s="430"/>
      <c r="AF118" s="433">
        <f>SUM(AF113:AF117)</f>
        <v>22011</v>
      </c>
      <c r="AG118" s="433"/>
      <c r="AH118" s="433">
        <f>SUM(AH113:AH117)</f>
        <v>23211</v>
      </c>
      <c r="AI118" s="434">
        <f>SUM(L118:AH118)</f>
        <v>262636.4499999999</v>
      </c>
      <c r="AJ118" s="435"/>
      <c r="AK118" s="436">
        <f>I118-AI118</f>
        <v>0</v>
      </c>
    </row>
    <row r="119" spans="1:38" ht="16.5" thickBot="1">
      <c r="A119" s="437" t="s">
        <v>282</v>
      </c>
      <c r="B119" s="437" t="s">
        <v>281</v>
      </c>
      <c r="C119" s="417"/>
      <c r="D119" s="417"/>
      <c r="E119" s="417"/>
      <c r="F119" s="418"/>
      <c r="G119" s="418"/>
      <c r="H119" s="416"/>
      <c r="I119" s="438">
        <v>0</v>
      </c>
      <c r="J119" s="439"/>
      <c r="K119" s="440"/>
      <c r="L119" s="441">
        <v>0</v>
      </c>
      <c r="M119" s="441"/>
      <c r="N119" s="441">
        <v>0</v>
      </c>
      <c r="O119" s="441"/>
      <c r="P119" s="441"/>
      <c r="Q119" s="312"/>
      <c r="R119" s="441"/>
      <c r="S119" s="442"/>
      <c r="T119" s="441"/>
      <c r="U119" s="441"/>
      <c r="V119" s="441"/>
      <c r="W119" s="443"/>
      <c r="X119" s="443"/>
      <c r="Y119" s="443"/>
      <c r="Z119" s="443"/>
      <c r="AA119" s="444"/>
      <c r="AB119" s="443"/>
      <c r="AC119" s="443"/>
      <c r="AD119" s="443"/>
      <c r="AE119" s="440"/>
      <c r="AF119" s="444"/>
      <c r="AG119" s="444"/>
      <c r="AH119" s="444"/>
      <c r="AI119" s="445"/>
      <c r="AJ119" s="446">
        <v>0</v>
      </c>
      <c r="AK119" s="436"/>
    </row>
    <row r="120" spans="1:38" ht="21.75" thickBot="1">
      <c r="A120" s="447" t="s">
        <v>28</v>
      </c>
      <c r="B120" s="447"/>
      <c r="C120" s="448"/>
      <c r="D120" s="448"/>
      <c r="E120" s="448"/>
      <c r="F120" s="449"/>
      <c r="G120" s="449"/>
      <c r="H120" s="450"/>
      <c r="I120" s="451">
        <f>I112+I118</f>
        <v>1823639.9999999995</v>
      </c>
      <c r="J120" s="452"/>
      <c r="K120" s="453"/>
      <c r="L120" s="454">
        <f t="shared" ref="L120:N120" si="23">L112+L118</f>
        <v>7677.2333333333336</v>
      </c>
      <c r="M120" s="454"/>
      <c r="N120" s="454">
        <f t="shared" si="23"/>
        <v>20761</v>
      </c>
      <c r="O120" s="454"/>
      <c r="P120" s="454">
        <f>P112+P118</f>
        <v>90023.360000000001</v>
      </c>
      <c r="Q120" s="454"/>
      <c r="R120" s="454">
        <f>R112+R118</f>
        <v>35050.696666666554</v>
      </c>
      <c r="S120" s="454"/>
      <c r="T120" s="454">
        <f>T112+T118</f>
        <v>325011</v>
      </c>
      <c r="U120" s="454"/>
      <c r="V120" s="454">
        <f>V112+V118</f>
        <v>1088011</v>
      </c>
      <c r="W120" s="454"/>
      <c r="X120" s="454">
        <f>X112+X118</f>
        <v>28797.58</v>
      </c>
      <c r="Y120" s="454"/>
      <c r="Z120" s="454">
        <f>SUM(Z112,Z118)</f>
        <v>55858.92</v>
      </c>
      <c r="AA120" s="455"/>
      <c r="AB120" s="454">
        <f>SUM(AB112,AB118)</f>
        <v>56378.92</v>
      </c>
      <c r="AC120" s="454"/>
      <c r="AD120" s="454">
        <f>SUM(AD112,AD118)</f>
        <v>46234.645000000004</v>
      </c>
      <c r="AE120" s="453"/>
      <c r="AF120" s="455">
        <f>AF112+AF118</f>
        <v>46624.645000000004</v>
      </c>
      <c r="AG120" s="455"/>
      <c r="AH120" s="455">
        <f>SUM(AH112,AH118)</f>
        <v>23211</v>
      </c>
      <c r="AI120" s="456">
        <f>AH120+AF120+AD120+AB120+Z120+X120+V120+T120+R120+P120+N120+L120</f>
        <v>1823640</v>
      </c>
      <c r="AJ120" s="457"/>
      <c r="AL120" s="458"/>
    </row>
    <row r="121" spans="1:38" ht="21">
      <c r="A121" s="459"/>
      <c r="B121" s="460"/>
      <c r="C121" s="461"/>
      <c r="D121" s="461"/>
      <c r="E121" s="461"/>
      <c r="F121" s="462"/>
      <c r="G121" s="462"/>
      <c r="H121" s="460"/>
      <c r="I121" s="463"/>
      <c r="J121" s="464"/>
      <c r="K121" s="465"/>
      <c r="L121" s="466"/>
      <c r="M121" s="465"/>
      <c r="N121" s="466"/>
      <c r="O121" s="465"/>
      <c r="P121" s="466"/>
      <c r="Q121" s="465"/>
      <c r="R121" s="466"/>
      <c r="S121" s="465"/>
      <c r="T121" s="466"/>
      <c r="U121" s="465"/>
      <c r="V121" s="466"/>
      <c r="W121" s="466"/>
      <c r="X121" s="466"/>
      <c r="Y121" s="466"/>
      <c r="Z121" s="466"/>
      <c r="AA121" s="466"/>
      <c r="AB121" s="466"/>
      <c r="AC121" s="466"/>
      <c r="AD121" s="466"/>
      <c r="AE121" s="465"/>
      <c r="AF121" s="466"/>
      <c r="AG121" s="466"/>
      <c r="AH121" s="466"/>
      <c r="AI121" s="467"/>
      <c r="AJ121" s="468">
        <v>1823640</v>
      </c>
    </row>
    <row r="122" spans="1:38" ht="18.75">
      <c r="A122" s="469"/>
      <c r="B122" s="469"/>
      <c r="C122" s="469"/>
      <c r="D122" s="469"/>
      <c r="E122" s="469"/>
      <c r="F122" s="470"/>
      <c r="G122" s="470"/>
      <c r="H122" s="471"/>
      <c r="I122" s="472">
        <v>1823640</v>
      </c>
      <c r="J122" s="473"/>
      <c r="K122" s="474"/>
      <c r="L122" s="475"/>
      <c r="M122" s="474"/>
      <c r="N122" s="475"/>
      <c r="O122" s="476"/>
      <c r="Q122" s="476"/>
      <c r="S122" s="476"/>
      <c r="U122" s="476"/>
      <c r="AE122" s="476"/>
      <c r="AI122" s="467"/>
      <c r="AJ122" s="477">
        <f>AJ121-AI120</f>
        <v>0</v>
      </c>
    </row>
    <row r="123" spans="1:38" hidden="1">
      <c r="A123" s="469"/>
      <c r="B123" s="469"/>
      <c r="C123" s="469"/>
      <c r="D123" s="469"/>
      <c r="E123" s="469"/>
      <c r="F123" s="470"/>
      <c r="G123" s="470"/>
      <c r="H123" s="471"/>
      <c r="I123" s="472"/>
      <c r="J123" s="473"/>
      <c r="K123" s="474"/>
      <c r="L123" s="475"/>
      <c r="M123" s="474"/>
      <c r="N123" s="475"/>
      <c r="O123" s="476"/>
      <c r="Q123" s="476"/>
      <c r="S123" s="476"/>
      <c r="U123" s="476"/>
      <c r="AE123" s="476"/>
    </row>
    <row r="124" spans="1:38" hidden="1">
      <c r="A124" s="478"/>
      <c r="B124" s="479" t="s">
        <v>253</v>
      </c>
      <c r="C124" s="279" t="s">
        <v>254</v>
      </c>
      <c r="D124" s="279"/>
      <c r="E124" s="279"/>
      <c r="F124" s="480"/>
      <c r="G124" s="480"/>
      <c r="H124" s="481"/>
      <c r="I124" s="472"/>
      <c r="J124" s="473"/>
      <c r="K124" s="474"/>
      <c r="L124" s="475"/>
      <c r="M124" s="474"/>
      <c r="N124" s="475"/>
      <c r="O124" s="476"/>
      <c r="Q124" s="476"/>
      <c r="S124" s="476"/>
      <c r="U124" s="476"/>
      <c r="AE124" s="476"/>
    </row>
    <row r="125" spans="1:38" hidden="1">
      <c r="A125" s="482"/>
      <c r="B125" s="479" t="s">
        <v>255</v>
      </c>
      <c r="C125" s="483">
        <v>794173.88000000047</v>
      </c>
      <c r="D125" s="483"/>
      <c r="E125" s="483"/>
      <c r="F125" s="281"/>
      <c r="G125" s="281"/>
      <c r="H125" s="481">
        <v>12205221.380000008</v>
      </c>
      <c r="I125" s="472"/>
      <c r="J125" s="473"/>
      <c r="K125" s="474"/>
      <c r="L125" s="475"/>
      <c r="M125" s="474"/>
      <c r="N125" s="475"/>
      <c r="O125" s="476"/>
      <c r="Q125" s="476"/>
      <c r="S125" s="476"/>
      <c r="U125" s="476"/>
      <c r="AE125" s="476"/>
    </row>
    <row r="126" spans="1:38" hidden="1">
      <c r="A126" s="482"/>
      <c r="B126" s="479" t="s">
        <v>256</v>
      </c>
      <c r="C126" s="483">
        <v>30033.869250370015</v>
      </c>
      <c r="D126" s="483"/>
      <c r="E126" s="483"/>
      <c r="F126" s="281"/>
      <c r="G126" s="281"/>
      <c r="H126" s="481">
        <v>461574</v>
      </c>
      <c r="I126" s="472"/>
      <c r="J126" s="473"/>
      <c r="K126" s="474"/>
      <c r="L126" s="475"/>
      <c r="M126" s="474"/>
      <c r="N126" s="475"/>
      <c r="O126" s="476"/>
      <c r="Q126" s="476"/>
      <c r="S126" s="476"/>
      <c r="U126" s="476"/>
      <c r="AE126" s="476"/>
    </row>
    <row r="127" spans="1:38" hidden="1">
      <c r="A127" s="482"/>
      <c r="B127" s="479" t="s">
        <v>257</v>
      </c>
      <c r="C127" s="483">
        <v>10434.012649442202</v>
      </c>
      <c r="D127" s="483"/>
      <c r="E127" s="483"/>
      <c r="F127" s="281"/>
      <c r="G127" s="281"/>
      <c r="H127" s="481">
        <v>160354.6</v>
      </c>
      <c r="I127" s="472"/>
      <c r="J127" s="473"/>
      <c r="K127" s="474"/>
      <c r="L127" s="475"/>
      <c r="M127" s="474"/>
      <c r="N127" s="475"/>
      <c r="O127" s="476"/>
      <c r="Q127" s="476"/>
      <c r="S127" s="476"/>
      <c r="U127" s="476"/>
      <c r="AE127" s="476"/>
    </row>
    <row r="128" spans="1:38" hidden="1">
      <c r="A128" s="482"/>
      <c r="B128" s="479" t="s">
        <v>258</v>
      </c>
      <c r="C128" s="483">
        <v>1161.5356858454807</v>
      </c>
      <c r="D128" s="483"/>
      <c r="E128" s="483"/>
      <c r="F128" s="281"/>
      <c r="G128" s="281"/>
      <c r="H128" s="481">
        <v>17851</v>
      </c>
      <c r="I128" s="472"/>
      <c r="J128" s="473"/>
      <c r="K128" s="474"/>
      <c r="L128" s="475"/>
      <c r="M128" s="474"/>
      <c r="N128" s="475"/>
      <c r="O128" s="476"/>
      <c r="Q128" s="476"/>
      <c r="S128" s="476"/>
      <c r="U128" s="476"/>
      <c r="AE128" s="476"/>
    </row>
    <row r="129" spans="1:38" hidden="1">
      <c r="A129" s="482"/>
      <c r="B129" s="479" t="s">
        <v>259</v>
      </c>
      <c r="C129" s="483">
        <v>4599.6830948975949</v>
      </c>
      <c r="D129" s="483"/>
      <c r="E129" s="483"/>
      <c r="F129" s="281"/>
      <c r="G129" s="281"/>
      <c r="H129" s="481">
        <v>70690</v>
      </c>
      <c r="I129" s="472"/>
      <c r="J129" s="473"/>
      <c r="K129" s="474"/>
      <c r="L129" s="475"/>
      <c r="M129" s="474"/>
      <c r="N129" s="475"/>
      <c r="O129" s="476"/>
      <c r="Q129" s="476"/>
      <c r="S129" s="476"/>
      <c r="U129" s="476"/>
      <c r="AE129" s="476"/>
    </row>
    <row r="130" spans="1:38" hidden="1">
      <c r="A130" s="482"/>
      <c r="B130" s="479" t="s">
        <v>260</v>
      </c>
      <c r="C130" s="483">
        <v>10571.907681000406</v>
      </c>
      <c r="D130" s="483"/>
      <c r="E130" s="483"/>
      <c r="F130" s="281"/>
      <c r="G130" s="281"/>
      <c r="H130" s="481">
        <v>162473.82</v>
      </c>
      <c r="I130" s="472"/>
      <c r="J130" s="473"/>
      <c r="K130" s="474"/>
      <c r="L130" s="475"/>
      <c r="M130" s="474"/>
      <c r="N130" s="475"/>
      <c r="O130" s="476"/>
      <c r="Q130" s="476"/>
      <c r="S130" s="476"/>
      <c r="U130" s="476"/>
      <c r="AE130" s="476"/>
    </row>
    <row r="131" spans="1:38" hidden="1">
      <c r="A131" s="482"/>
      <c r="B131" s="479" t="s">
        <v>261</v>
      </c>
      <c r="C131" s="483">
        <v>12659.163414155208</v>
      </c>
      <c r="D131" s="483"/>
      <c r="E131" s="483"/>
      <c r="F131" s="281"/>
      <c r="G131" s="281"/>
      <c r="H131" s="481">
        <v>194551.72</v>
      </c>
      <c r="I131" s="472"/>
      <c r="J131" s="473"/>
      <c r="K131" s="474"/>
      <c r="L131" s="484"/>
      <c r="M131" s="474"/>
      <c r="N131" s="484"/>
      <c r="O131" s="476"/>
      <c r="P131" s="485"/>
      <c r="Q131" s="476"/>
      <c r="R131" s="485"/>
      <c r="S131" s="476"/>
      <c r="T131" s="485"/>
      <c r="U131" s="476"/>
      <c r="V131" s="485"/>
      <c r="W131" s="485"/>
      <c r="X131" s="485"/>
      <c r="Y131" s="485"/>
      <c r="Z131" s="485"/>
      <c r="AA131" s="485"/>
      <c r="AB131" s="485"/>
      <c r="AC131" s="485"/>
      <c r="AD131" s="485"/>
      <c r="AE131" s="476"/>
      <c r="AF131" s="485"/>
      <c r="AG131" s="485"/>
      <c r="AH131" s="485"/>
    </row>
    <row r="132" spans="1:38" hidden="1">
      <c r="A132" s="482"/>
      <c r="B132" s="479" t="s">
        <v>262</v>
      </c>
      <c r="C132" s="483">
        <v>69460.1717757109</v>
      </c>
      <c r="D132" s="483"/>
      <c r="E132" s="483"/>
      <c r="F132" s="281"/>
      <c r="G132" s="281"/>
      <c r="H132" s="481">
        <v>1067495.1399999999</v>
      </c>
      <c r="I132" s="472"/>
      <c r="J132" s="473"/>
      <c r="K132" s="474"/>
      <c r="L132" s="475"/>
      <c r="M132" s="474"/>
      <c r="N132" s="475"/>
      <c r="O132" s="476"/>
      <c r="Q132" s="476"/>
      <c r="S132" s="476"/>
      <c r="U132" s="476"/>
      <c r="AE132" s="476"/>
    </row>
    <row r="133" spans="1:38" hidden="1">
      <c r="A133" s="482"/>
      <c r="B133" s="479" t="s">
        <v>263</v>
      </c>
      <c r="C133" s="483">
        <v>863634.05177571136</v>
      </c>
      <c r="D133" s="483"/>
      <c r="E133" s="483"/>
      <c r="F133" s="281"/>
      <c r="G133" s="281"/>
      <c r="H133" s="481">
        <v>13272716.520000009</v>
      </c>
      <c r="I133" s="472"/>
      <c r="J133" s="473"/>
      <c r="K133" s="474"/>
      <c r="L133" s="475"/>
      <c r="M133" s="474"/>
      <c r="N133" s="475"/>
      <c r="O133" s="476"/>
      <c r="Q133" s="476"/>
      <c r="S133" s="476"/>
      <c r="U133" s="476"/>
      <c r="AE133" s="476"/>
    </row>
    <row r="134" spans="1:38" hidden="1">
      <c r="H134" s="487"/>
      <c r="I134" s="472"/>
      <c r="J134" s="473"/>
      <c r="K134" s="474"/>
      <c r="L134" s="475"/>
      <c r="M134" s="474"/>
      <c r="N134" s="475"/>
    </row>
    <row r="135" spans="1:38" hidden="1">
      <c r="I135" s="472"/>
      <c r="J135" s="473"/>
      <c r="K135" s="474"/>
      <c r="L135" s="475"/>
      <c r="M135" s="474"/>
      <c r="N135" s="475"/>
    </row>
    <row r="136" spans="1:38" hidden="1">
      <c r="B136" s="490" t="s">
        <v>264</v>
      </c>
      <c r="C136" s="491"/>
      <c r="D136" s="491"/>
      <c r="E136" s="491"/>
      <c r="F136" s="491"/>
      <c r="G136" s="491"/>
      <c r="H136" s="492"/>
      <c r="I136" s="472"/>
      <c r="J136" s="473"/>
      <c r="K136" s="474"/>
      <c r="L136" s="475"/>
      <c r="M136" s="474"/>
      <c r="N136" s="475"/>
    </row>
    <row r="137" spans="1:38" ht="60" hidden="1">
      <c r="B137" s="493" t="s">
        <v>265</v>
      </c>
      <c r="C137" s="494" t="s">
        <v>266</v>
      </c>
      <c r="D137" s="494"/>
      <c r="E137" s="494"/>
      <c r="F137" s="495" t="s">
        <v>267</v>
      </c>
      <c r="G137" s="495"/>
      <c r="H137" s="496" t="s">
        <v>268</v>
      </c>
      <c r="I137" s="472"/>
      <c r="J137" s="473"/>
      <c r="K137" s="474"/>
      <c r="L137" s="475"/>
      <c r="M137" s="474"/>
      <c r="N137" s="475"/>
    </row>
    <row r="138" spans="1:38" hidden="1">
      <c r="B138" s="497" t="s">
        <v>269</v>
      </c>
      <c r="C138" s="498">
        <v>794173.88000000047</v>
      </c>
      <c r="D138" s="498"/>
      <c r="E138" s="498"/>
      <c r="F138" s="499">
        <v>4599.6831871639506</v>
      </c>
      <c r="G138" s="499"/>
      <c r="H138" s="500">
        <v>12659.163608966312</v>
      </c>
      <c r="I138" s="472"/>
      <c r="J138" s="473"/>
      <c r="K138" s="474"/>
      <c r="L138" s="475"/>
      <c r="M138" s="474"/>
      <c r="N138" s="475"/>
    </row>
    <row r="139" spans="1:38" hidden="1">
      <c r="B139" s="497" t="s">
        <v>270</v>
      </c>
      <c r="C139" s="498">
        <v>637525.18000000063</v>
      </c>
      <c r="D139" s="498"/>
      <c r="E139" s="498"/>
      <c r="F139" s="499">
        <v>3692.4078286730764</v>
      </c>
      <c r="G139" s="499"/>
      <c r="H139" s="501">
        <v>10162.177026592339</v>
      </c>
      <c r="I139" s="472"/>
      <c r="J139" s="473"/>
      <c r="K139" s="474"/>
      <c r="L139" s="475"/>
      <c r="M139" s="474"/>
      <c r="N139" s="475"/>
    </row>
    <row r="140" spans="1:38" hidden="1">
      <c r="B140" s="502" t="s">
        <v>271</v>
      </c>
      <c r="C140" s="498">
        <v>1431699.060000001</v>
      </c>
      <c r="D140" s="498"/>
      <c r="E140" s="498"/>
      <c r="F140" s="499">
        <v>8292.091015837028</v>
      </c>
      <c r="G140" s="499"/>
      <c r="H140" s="503">
        <v>22821.340635558649</v>
      </c>
      <c r="I140" s="472"/>
      <c r="J140" s="473"/>
      <c r="K140" s="474"/>
      <c r="L140" s="475"/>
      <c r="M140" s="474"/>
      <c r="N140" s="475"/>
    </row>
    <row r="141" spans="1:38" hidden="1">
      <c r="B141" s="497" t="s">
        <v>272</v>
      </c>
      <c r="C141" s="498"/>
      <c r="D141" s="498"/>
      <c r="E141" s="498"/>
      <c r="F141" s="499">
        <v>8292.09</v>
      </c>
      <c r="G141" s="499"/>
      <c r="H141" s="501"/>
      <c r="I141" s="472"/>
      <c r="J141" s="473"/>
      <c r="K141" s="474"/>
      <c r="L141" s="475"/>
      <c r="M141" s="474"/>
      <c r="N141" s="475"/>
    </row>
    <row r="142" spans="1:38" hidden="1">
      <c r="B142" s="502" t="s">
        <v>273</v>
      </c>
      <c r="C142" s="498"/>
      <c r="D142" s="498"/>
      <c r="E142" s="498"/>
      <c r="F142" s="499">
        <v>1.01583702780772E-3</v>
      </c>
      <c r="G142" s="499"/>
      <c r="H142" s="501">
        <v>22821.340635558649</v>
      </c>
      <c r="I142" s="472"/>
      <c r="J142" s="473"/>
      <c r="K142" s="474"/>
      <c r="L142" s="475"/>
      <c r="M142" s="474"/>
      <c r="N142" s="475"/>
    </row>
    <row r="143" spans="1:38" ht="18.75">
      <c r="I143" s="504">
        <v>1568445.5199999998</v>
      </c>
      <c r="J143" s="505"/>
      <c r="K143" s="474"/>
      <c r="L143" s="475"/>
      <c r="M143" s="474"/>
      <c r="N143" s="475">
        <f>I112-AI112</f>
        <v>0</v>
      </c>
      <c r="AI143" s="506"/>
      <c r="AL143" s="327"/>
    </row>
    <row r="144" spans="1:38">
      <c r="F144" s="507"/>
      <c r="G144" s="507"/>
      <c r="I144" s="472">
        <f>I120-I143</f>
        <v>255194.47999999975</v>
      </c>
      <c r="J144" s="473"/>
      <c r="K144" s="474"/>
      <c r="L144" s="475"/>
      <c r="M144" s="474"/>
      <c r="N144" s="475"/>
    </row>
    <row r="145" spans="8:37">
      <c r="I145" s="472">
        <f>I113+I114+I116</f>
        <v>262636.4499999999</v>
      </c>
      <c r="J145" s="473"/>
      <c r="K145" s="474"/>
      <c r="L145" s="508"/>
      <c r="M145" s="474"/>
      <c r="N145" s="508"/>
      <c r="P145" s="509"/>
      <c r="R145" s="509"/>
      <c r="T145" s="509"/>
      <c r="V145" s="510"/>
      <c r="W145" s="510"/>
      <c r="X145" s="510"/>
      <c r="Y145" s="510"/>
      <c r="Z145" s="511"/>
      <c r="AA145" s="509"/>
      <c r="AB145" s="509"/>
      <c r="AC145" s="509"/>
      <c r="AD145" s="509"/>
      <c r="AF145" s="509"/>
      <c r="AG145" s="509"/>
      <c r="AH145" s="509"/>
    </row>
    <row r="146" spans="8:37" ht="15.75">
      <c r="J146" s="473"/>
      <c r="K146" s="474"/>
      <c r="L146" s="475"/>
      <c r="M146" s="474"/>
      <c r="N146" s="475"/>
      <c r="V146" s="513"/>
      <c r="W146" s="513"/>
      <c r="X146" s="513"/>
      <c r="Y146" s="513"/>
      <c r="AK146" s="327"/>
    </row>
    <row r="147" spans="8:37">
      <c r="I147" s="472"/>
    </row>
    <row r="148" spans="8:37">
      <c r="H148" s="515"/>
      <c r="I148" s="515"/>
      <c r="J148" s="516"/>
    </row>
    <row r="153" spans="8:37" ht="14.25" customHeight="1">
      <c r="Q153" s="517" t="s">
        <v>280</v>
      </c>
      <c r="R153" s="517"/>
      <c r="S153" s="517"/>
      <c r="T153" s="517"/>
      <c r="U153" s="517"/>
      <c r="V153" s="517"/>
    </row>
    <row r="154" spans="8:37" ht="26.25">
      <c r="Q154" s="518" t="s">
        <v>278</v>
      </c>
      <c r="R154" s="518"/>
      <c r="S154" s="518"/>
      <c r="T154" s="518"/>
      <c r="U154" s="518"/>
      <c r="V154" s="518"/>
    </row>
    <row r="155" spans="8:37" ht="26.25">
      <c r="Q155" s="518" t="s">
        <v>283</v>
      </c>
      <c r="R155" s="518"/>
      <c r="S155" s="518"/>
      <c r="T155" s="518"/>
      <c r="U155" s="518"/>
      <c r="V155" s="518"/>
    </row>
    <row r="156" spans="8:37" ht="26.25">
      <c r="Q156" s="518" t="s">
        <v>279</v>
      </c>
      <c r="R156" s="518"/>
      <c r="S156" s="518"/>
      <c r="T156" s="518"/>
      <c r="U156" s="518"/>
      <c r="V156" s="518"/>
    </row>
    <row r="159" spans="8:37">
      <c r="I159" s="472">
        <f>I144-I145</f>
        <v>-7441.9700000001467</v>
      </c>
    </row>
  </sheetData>
  <mergeCells count="44">
    <mergeCell ref="A1:L1"/>
    <mergeCell ref="B3:AJ3"/>
    <mergeCell ref="B4:AJ4"/>
    <mergeCell ref="B5:AJ5"/>
    <mergeCell ref="A2:AJ2"/>
    <mergeCell ref="AI113:AJ113"/>
    <mergeCell ref="S8:T8"/>
    <mergeCell ref="U8:V8"/>
    <mergeCell ref="W8:X8"/>
    <mergeCell ref="Y8:Z8"/>
    <mergeCell ref="AA8:AB8"/>
    <mergeCell ref="AC8:AD8"/>
    <mergeCell ref="AE8:AF8"/>
    <mergeCell ref="AG8:AH8"/>
    <mergeCell ref="AI8:AJ8"/>
    <mergeCell ref="A112:B112"/>
    <mergeCell ref="AI112:AJ112"/>
    <mergeCell ref="H8:H9"/>
    <mergeCell ref="I8:I9"/>
    <mergeCell ref="K8:L8"/>
    <mergeCell ref="M8:N8"/>
    <mergeCell ref="O8:P8"/>
    <mergeCell ref="Q8:R8"/>
    <mergeCell ref="A8:A9"/>
    <mergeCell ref="B8:B9"/>
    <mergeCell ref="C8:C9"/>
    <mergeCell ref="D8:D9"/>
    <mergeCell ref="F8:F9"/>
    <mergeCell ref="AI120:AJ120"/>
    <mergeCell ref="B136:H136"/>
    <mergeCell ref="H148:I148"/>
    <mergeCell ref="AI114:AJ114"/>
    <mergeCell ref="AI115:AJ115"/>
    <mergeCell ref="AI116:AJ116"/>
    <mergeCell ref="AI117:AJ117"/>
    <mergeCell ref="A118:B118"/>
    <mergeCell ref="AI118:AJ118"/>
    <mergeCell ref="V146:Y146"/>
    <mergeCell ref="V145:Y145"/>
    <mergeCell ref="Q153:V153"/>
    <mergeCell ref="Q154:V154"/>
    <mergeCell ref="Q155:V155"/>
    <mergeCell ref="Q156:V156"/>
    <mergeCell ref="A120:B120"/>
  </mergeCells>
  <pageMargins left="0.19685039370078741" right="0.23622047244094491" top="0.74803149606299213" bottom="0.74803149606299213" header="0.19685039370078741" footer="0.31496062992125984"/>
  <pageSetup paperSize="9" scale="26" fitToHeight="0" orientation="landscape" r:id="rId1"/>
  <rowBreaks count="1" manualBreakCount="1">
    <brk id="69" max="35" man="1"/>
  </row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3:Q16"/>
  <sheetViews>
    <sheetView topLeftCell="C1" workbookViewId="0">
      <selection activeCell="J16" sqref="J16"/>
    </sheetView>
  </sheetViews>
  <sheetFormatPr baseColWidth="10" defaultRowHeight="15"/>
  <cols>
    <col min="13" max="13" width="14.42578125" customWidth="1"/>
    <col min="14" max="14" width="13.85546875" customWidth="1"/>
  </cols>
  <sheetData>
    <row r="3" spans="3:17" ht="27" customHeight="1">
      <c r="C3" s="211" t="s">
        <v>284</v>
      </c>
      <c r="D3" s="211" t="s">
        <v>285</v>
      </c>
      <c r="E3" s="211"/>
      <c r="F3" s="211"/>
      <c r="G3" s="211"/>
      <c r="H3" s="211"/>
      <c r="I3" s="211"/>
      <c r="J3" s="211"/>
      <c r="K3" s="211"/>
      <c r="L3" s="211"/>
      <c r="M3" s="211"/>
      <c r="N3" s="211"/>
      <c r="O3" s="211"/>
    </row>
    <row r="4" spans="3:17">
      <c r="C4" s="211"/>
      <c r="D4" s="171" t="s">
        <v>286</v>
      </c>
      <c r="E4" s="171" t="s">
        <v>287</v>
      </c>
      <c r="F4" s="171" t="s">
        <v>288</v>
      </c>
      <c r="G4" s="171" t="s">
        <v>289</v>
      </c>
      <c r="H4" s="171" t="s">
        <v>290</v>
      </c>
      <c r="I4" s="171" t="s">
        <v>291</v>
      </c>
      <c r="J4" s="171" t="s">
        <v>292</v>
      </c>
      <c r="K4" s="171" t="s">
        <v>293</v>
      </c>
      <c r="L4" s="171" t="s">
        <v>294</v>
      </c>
      <c r="M4" s="171" t="s">
        <v>295</v>
      </c>
      <c r="N4" s="171" t="s">
        <v>296</v>
      </c>
      <c r="O4" s="171" t="s">
        <v>297</v>
      </c>
    </row>
    <row r="5" spans="3:17">
      <c r="C5" s="172">
        <v>2013</v>
      </c>
      <c r="D5" s="172">
        <v>0</v>
      </c>
      <c r="E5" s="172">
        <v>0</v>
      </c>
      <c r="F5" s="172">
        <v>0</v>
      </c>
      <c r="G5" s="172">
        <v>0</v>
      </c>
      <c r="H5" s="172">
        <v>0</v>
      </c>
      <c r="I5" s="172">
        <v>0</v>
      </c>
      <c r="J5" s="172">
        <v>0</v>
      </c>
      <c r="K5" s="172">
        <v>0</v>
      </c>
      <c r="L5" s="172">
        <v>0</v>
      </c>
      <c r="M5" s="172">
        <v>700</v>
      </c>
      <c r="N5" s="173">
        <v>32061</v>
      </c>
      <c r="O5" s="173">
        <v>66948</v>
      </c>
    </row>
    <row r="6" spans="3:17">
      <c r="C6" s="172">
        <v>2018</v>
      </c>
      <c r="D6" s="172">
        <v>0</v>
      </c>
      <c r="E6" s="172">
        <v>0</v>
      </c>
      <c r="F6" s="172">
        <v>0</v>
      </c>
      <c r="G6" s="173">
        <v>5723</v>
      </c>
      <c r="H6" s="173">
        <v>13445</v>
      </c>
      <c r="I6" s="173">
        <v>15655</v>
      </c>
      <c r="J6" s="173">
        <v>33454.839999999997</v>
      </c>
      <c r="K6" s="173">
        <v>10435</v>
      </c>
      <c r="L6" s="173">
        <v>11445</v>
      </c>
      <c r="M6" s="172">
        <v>0</v>
      </c>
      <c r="N6" s="172">
        <v>0</v>
      </c>
      <c r="O6" s="172">
        <v>0</v>
      </c>
    </row>
    <row r="7" spans="3:17">
      <c r="C7" s="174">
        <v>2019</v>
      </c>
      <c r="D7" s="174">
        <v>0</v>
      </c>
      <c r="E7" s="174">
        <v>0</v>
      </c>
      <c r="F7" s="175">
        <v>34209.33</v>
      </c>
      <c r="G7" s="175">
        <v>18783.97</v>
      </c>
      <c r="H7" s="175">
        <v>27120.77</v>
      </c>
      <c r="I7" s="175">
        <v>23208.46</v>
      </c>
      <c r="J7" s="175">
        <v>50022.67</v>
      </c>
      <c r="K7" s="175">
        <v>72224.56</v>
      </c>
      <c r="L7" s="175">
        <v>59272.63</v>
      </c>
      <c r="M7" s="175">
        <v>1045160.34</v>
      </c>
      <c r="N7" s="175">
        <v>200564.14</v>
      </c>
      <c r="O7" s="175">
        <v>463413.8</v>
      </c>
      <c r="P7" s="177">
        <v>10</v>
      </c>
      <c r="Q7" s="176">
        <v>11</v>
      </c>
    </row>
    <row r="8" spans="3:17">
      <c r="C8" s="174">
        <v>2020</v>
      </c>
      <c r="D8" s="175">
        <v>11111.33</v>
      </c>
      <c r="E8" s="175">
        <v>124395.44</v>
      </c>
      <c r="F8" s="175">
        <v>53824.9</v>
      </c>
      <c r="G8" s="175">
        <v>2453</v>
      </c>
      <c r="H8" s="175">
        <v>8005.67</v>
      </c>
      <c r="I8" s="175">
        <v>13952</v>
      </c>
      <c r="J8" s="175">
        <v>140313.04999999999</v>
      </c>
      <c r="K8" s="175">
        <v>54908.75</v>
      </c>
      <c r="L8" s="175">
        <v>458789.76</v>
      </c>
      <c r="M8" s="175">
        <v>189269.5</v>
      </c>
      <c r="N8" s="175">
        <v>1187257.26</v>
      </c>
      <c r="O8" s="175">
        <v>253429.23</v>
      </c>
      <c r="P8" s="177">
        <v>12</v>
      </c>
      <c r="Q8" s="176">
        <v>11</v>
      </c>
    </row>
    <row r="9" spans="3:17">
      <c r="C9" s="174">
        <v>2021</v>
      </c>
      <c r="D9" s="175">
        <v>9709.33</v>
      </c>
      <c r="E9" s="175">
        <v>43672.2</v>
      </c>
      <c r="F9" s="175">
        <v>295785.65000000002</v>
      </c>
      <c r="G9" s="175">
        <v>194044.22</v>
      </c>
      <c r="H9" s="175">
        <v>185320.17</v>
      </c>
      <c r="I9" s="175">
        <v>235912.68</v>
      </c>
      <c r="J9" s="175">
        <v>22286.74</v>
      </c>
      <c r="K9" s="180">
        <v>0</v>
      </c>
      <c r="L9" s="180">
        <v>697.2</v>
      </c>
      <c r="M9" s="175">
        <v>6936.33</v>
      </c>
      <c r="N9" s="175">
        <v>11663</v>
      </c>
      <c r="O9" s="175">
        <v>189983.35999999999</v>
      </c>
      <c r="P9" s="177">
        <v>10</v>
      </c>
      <c r="Q9" s="176">
        <v>10</v>
      </c>
    </row>
    <row r="10" spans="3:17">
      <c r="C10" s="174">
        <v>2022</v>
      </c>
      <c r="D10" s="175">
        <v>7644.33</v>
      </c>
      <c r="E10" s="175">
        <v>18743.7</v>
      </c>
      <c r="F10" s="175">
        <v>20244</v>
      </c>
      <c r="G10" s="175">
        <v>21844</v>
      </c>
      <c r="H10" s="175">
        <v>17260</v>
      </c>
      <c r="I10" s="178">
        <v>88529.73</v>
      </c>
      <c r="J10" s="175">
        <v>71269.36</v>
      </c>
      <c r="K10" s="175">
        <v>29055</v>
      </c>
      <c r="L10" s="175">
        <v>34689.599999999999</v>
      </c>
      <c r="M10" s="175">
        <v>23608.36</v>
      </c>
      <c r="N10" s="175">
        <v>71209.899999999994</v>
      </c>
      <c r="O10" s="175">
        <v>426082.06</v>
      </c>
      <c r="P10" s="177">
        <v>6</v>
      </c>
      <c r="Q10" s="179">
        <v>6</v>
      </c>
    </row>
    <row r="11" spans="3:17">
      <c r="C11" s="174">
        <v>2023</v>
      </c>
      <c r="D11" s="174">
        <v>0</v>
      </c>
      <c r="E11" s="174">
        <v>0</v>
      </c>
      <c r="F11" s="174">
        <v>0</v>
      </c>
      <c r="G11" s="174">
        <v>0</v>
      </c>
      <c r="H11" s="174">
        <v>0</v>
      </c>
      <c r="I11" s="174">
        <v>0</v>
      </c>
      <c r="J11" s="174">
        <v>0</v>
      </c>
      <c r="K11" s="174">
        <v>0</v>
      </c>
      <c r="L11" s="174">
        <v>0</v>
      </c>
      <c r="M11" s="174">
        <v>0</v>
      </c>
      <c r="N11" s="174">
        <v>0</v>
      </c>
      <c r="O11" s="174">
        <v>0</v>
      </c>
    </row>
    <row r="13" spans="3:17">
      <c r="P13" s="170">
        <f>SUM(P7:P12)</f>
        <v>38</v>
      </c>
      <c r="Q13" s="170">
        <f>SUM(Q7:Q12)</f>
        <v>38</v>
      </c>
    </row>
    <row r="14" spans="3:17">
      <c r="P14">
        <v>3</v>
      </c>
      <c r="Q14">
        <v>41</v>
      </c>
    </row>
    <row r="16" spans="3:17">
      <c r="E16" s="181">
        <v>5883757</v>
      </c>
      <c r="F16" s="181">
        <v>5894554.0700000003</v>
      </c>
      <c r="G16" s="170">
        <f>F16-E16</f>
        <v>10797.070000000298</v>
      </c>
      <c r="I16" s="181">
        <v>5894554</v>
      </c>
    </row>
  </sheetData>
  <mergeCells count="2">
    <mergeCell ref="D3:O3"/>
    <mergeCell ref="C3:C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POA 2022 V4 (2)</vt:lpstr>
      <vt:lpstr>POA 2023 V1</vt:lpstr>
      <vt:lpstr>Hoja1</vt:lpstr>
      <vt:lpstr>'POA 2022 V4 (2)'!Área_de_impresión</vt:lpstr>
      <vt:lpstr>'POA 2023 V1'!Área_de_impresión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</dc:creator>
  <cp:lastModifiedBy>NAHIM</cp:lastModifiedBy>
  <cp:lastPrinted>2023-02-03T14:52:35Z</cp:lastPrinted>
  <dcterms:created xsi:type="dcterms:W3CDTF">2022-05-03T21:18:56Z</dcterms:created>
  <dcterms:modified xsi:type="dcterms:W3CDTF">2023-03-30T14:37:25Z</dcterms:modified>
</cp:coreProperties>
</file>