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CONTRALORIA\ENTREGA FINAL TIC-CHINCHEROS\ENTREGA FINAL TIC-CHINCHEROS\"/>
    </mc:Choice>
  </mc:AlternateContent>
  <xr:revisionPtr revIDLastSave="0" documentId="13_ncr:1_{3F938CD6-2178-40E1-9F57-5362F14671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pia" sheetId="4" r:id="rId1"/>
    <sheet name="PRESUPUESTO" sheetId="5" r:id="rId2"/>
    <sheet name="Hoja2" sheetId="2" r:id="rId3"/>
    <sheet name="Hoja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</workbook>
</file>

<file path=xl/calcChain.xml><?xml version="1.0" encoding="utf-8"?>
<calcChain xmlns="http://schemas.openxmlformats.org/spreadsheetml/2006/main">
  <c r="P6" i="5" l="1"/>
  <c r="P7" i="5"/>
  <c r="P8" i="5"/>
  <c r="P9" i="5"/>
  <c r="P5" i="5"/>
  <c r="P4" i="5"/>
  <c r="O7" i="5"/>
  <c r="O5" i="5"/>
  <c r="O10" i="5" s="1"/>
  <c r="F47" i="5"/>
  <c r="O6" i="5"/>
  <c r="O8" i="5"/>
  <c r="O9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3" i="5"/>
  <c r="M3" i="5" s="1"/>
  <c r="H47" i="5"/>
  <c r="P10" i="5" l="1"/>
  <c r="E47" i="5"/>
  <c r="C61" i="4" l="1"/>
  <c r="C51" i="4"/>
  <c r="C50" i="4"/>
  <c r="D46" i="4"/>
  <c r="I46" i="4" s="1"/>
  <c r="D45" i="4"/>
  <c r="I45" i="4" s="1"/>
  <c r="D44" i="4"/>
  <c r="I44" i="4" s="1"/>
  <c r="D43" i="4"/>
  <c r="I43" i="4" s="1"/>
  <c r="D42" i="4"/>
  <c r="I42" i="4" s="1"/>
  <c r="J41" i="4"/>
  <c r="F41" i="4"/>
  <c r="D41" i="4"/>
  <c r="I41" i="4" s="1"/>
  <c r="D40" i="4"/>
  <c r="I40" i="4" s="1"/>
  <c r="D39" i="4"/>
  <c r="I39" i="4" s="1"/>
  <c r="D38" i="4"/>
  <c r="I38" i="4" s="1"/>
  <c r="D37" i="4"/>
  <c r="I37" i="4" s="1"/>
  <c r="D36" i="4"/>
  <c r="I36" i="4" s="1"/>
  <c r="D35" i="4"/>
  <c r="I35" i="4" s="1"/>
  <c r="J34" i="4"/>
  <c r="F34" i="4"/>
  <c r="I34" i="4"/>
  <c r="J33" i="4"/>
  <c r="F33" i="4"/>
  <c r="D33" i="4"/>
  <c r="I33" i="4" s="1"/>
  <c r="D32" i="4"/>
  <c r="I32" i="4" s="1"/>
  <c r="D31" i="4"/>
  <c r="I31" i="4" s="1"/>
  <c r="D30" i="4"/>
  <c r="I30" i="4" s="1"/>
  <c r="D29" i="4"/>
  <c r="I29" i="4" s="1"/>
  <c r="D28" i="4"/>
  <c r="I28" i="4" s="1"/>
  <c r="D27" i="4"/>
  <c r="I27" i="4" s="1"/>
  <c r="D26" i="4"/>
  <c r="I26" i="4" s="1"/>
  <c r="D25" i="4"/>
  <c r="I25" i="4" s="1"/>
  <c r="D24" i="4"/>
  <c r="I24" i="4" s="1"/>
  <c r="D23" i="4"/>
  <c r="I23" i="4" s="1"/>
  <c r="G22" i="4"/>
  <c r="D22" i="4"/>
  <c r="I22" i="4" s="1"/>
  <c r="D21" i="4"/>
  <c r="I21" i="4" s="1"/>
  <c r="K20" i="4"/>
  <c r="G20" i="4"/>
  <c r="F20" i="4"/>
  <c r="D20" i="4"/>
  <c r="I20" i="4" s="1"/>
  <c r="K19" i="4"/>
  <c r="J19" i="4"/>
  <c r="G19" i="4"/>
  <c r="F19" i="4"/>
  <c r="I19" i="4"/>
  <c r="K18" i="4"/>
  <c r="J18" i="4"/>
  <c r="G18" i="4"/>
  <c r="F18" i="4"/>
  <c r="I18" i="4"/>
  <c r="I17" i="4"/>
  <c r="G16" i="4"/>
  <c r="I16" i="4"/>
  <c r="I15" i="4"/>
  <c r="G14" i="4"/>
  <c r="I14" i="4"/>
  <c r="K13" i="4"/>
  <c r="J13" i="4"/>
  <c r="H13" i="4"/>
  <c r="G13" i="4"/>
  <c r="F13" i="4"/>
  <c r="I13" i="4"/>
  <c r="I12" i="4"/>
  <c r="H11" i="4"/>
  <c r="I11" i="4"/>
  <c r="I10" i="4"/>
  <c r="I9" i="4"/>
  <c r="F9" i="4"/>
  <c r="H9" i="4"/>
  <c r="I8" i="4"/>
  <c r="K7" i="4"/>
  <c r="J7" i="4"/>
  <c r="H7" i="4"/>
  <c r="G7" i="4"/>
  <c r="F7" i="4"/>
  <c r="I7" i="4"/>
  <c r="K6" i="4"/>
  <c r="J6" i="4"/>
  <c r="I6" i="4"/>
  <c r="H6" i="4"/>
  <c r="G6" i="4"/>
  <c r="F6" i="4"/>
  <c r="K5" i="4"/>
  <c r="J5" i="4"/>
  <c r="H5" i="4"/>
  <c r="G5" i="4"/>
  <c r="F5" i="4"/>
  <c r="I5" i="4"/>
  <c r="K4" i="4"/>
  <c r="J4" i="4"/>
  <c r="H4" i="4"/>
  <c r="G4" i="4"/>
  <c r="F4" i="4"/>
  <c r="I4" i="4"/>
  <c r="N3" i="4"/>
  <c r="D3" i="4"/>
  <c r="H3" i="4" s="1"/>
  <c r="L6" i="4" l="1"/>
  <c r="F25" i="4"/>
  <c r="F26" i="4"/>
  <c r="F27" i="4"/>
  <c r="F28" i="4"/>
  <c r="F32" i="4"/>
  <c r="F40" i="4"/>
  <c r="F43" i="4"/>
  <c r="J23" i="4"/>
  <c r="J25" i="4"/>
  <c r="J26" i="4"/>
  <c r="G27" i="4"/>
  <c r="G28" i="4"/>
  <c r="J30" i="4"/>
  <c r="J32" i="4"/>
  <c r="F35" i="4"/>
  <c r="J38" i="4"/>
  <c r="J40" i="4"/>
  <c r="L4" i="4"/>
  <c r="K25" i="4"/>
  <c r="K26" i="4"/>
  <c r="K27" i="4"/>
  <c r="K28" i="4"/>
  <c r="F42" i="4"/>
  <c r="F24" i="4"/>
  <c r="F36" i="4"/>
  <c r="F44" i="4"/>
  <c r="F46" i="4"/>
  <c r="F21" i="4"/>
  <c r="K22" i="4"/>
  <c r="G24" i="4"/>
  <c r="J27" i="4"/>
  <c r="L27" i="4" s="1"/>
  <c r="F29" i="4"/>
  <c r="F31" i="4"/>
  <c r="J36" i="4"/>
  <c r="F39" i="4"/>
  <c r="J44" i="4"/>
  <c r="G46" i="4"/>
  <c r="J22" i="4"/>
  <c r="G29" i="4"/>
  <c r="J39" i="4"/>
  <c r="J46" i="4"/>
  <c r="J21" i="4"/>
  <c r="F23" i="4"/>
  <c r="K24" i="4"/>
  <c r="G26" i="4"/>
  <c r="J29" i="4"/>
  <c r="F37" i="4"/>
  <c r="J42" i="4"/>
  <c r="F45" i="4"/>
  <c r="K46" i="4"/>
  <c r="D47" i="4"/>
  <c r="D50" i="4" s="1"/>
  <c r="G21" i="4"/>
  <c r="J24" i="4"/>
  <c r="J31" i="4"/>
  <c r="K21" i="4"/>
  <c r="G23" i="4"/>
  <c r="K29" i="4"/>
  <c r="J37" i="4"/>
  <c r="G45" i="4"/>
  <c r="C52" i="4"/>
  <c r="J45" i="4"/>
  <c r="J20" i="4"/>
  <c r="F22" i="4"/>
  <c r="L22" i="4" s="1"/>
  <c r="K23" i="4"/>
  <c r="G25" i="4"/>
  <c r="J28" i="4"/>
  <c r="F30" i="4"/>
  <c r="J35" i="4"/>
  <c r="F38" i="4"/>
  <c r="J43" i="4"/>
  <c r="K45" i="4"/>
  <c r="L13" i="4"/>
  <c r="L7" i="4"/>
  <c r="L5" i="4"/>
  <c r="F50" i="4"/>
  <c r="G3" i="4"/>
  <c r="F8" i="4"/>
  <c r="K8" i="4"/>
  <c r="G11" i="4"/>
  <c r="F14" i="4"/>
  <c r="K14" i="4"/>
  <c r="F16" i="4"/>
  <c r="K16" i="4"/>
  <c r="G8" i="4"/>
  <c r="J10" i="4"/>
  <c r="F10" i="4"/>
  <c r="K10" i="4"/>
  <c r="J12" i="4"/>
  <c r="F12" i="4"/>
  <c r="K12" i="4"/>
  <c r="H15" i="4"/>
  <c r="J15" i="4"/>
  <c r="H17" i="4"/>
  <c r="J17" i="4"/>
  <c r="I3" i="4"/>
  <c r="I47" i="4" s="1"/>
  <c r="D58" i="4" s="1"/>
  <c r="K9" i="4"/>
  <c r="G9" i="4"/>
  <c r="J9" i="4"/>
  <c r="G10" i="4"/>
  <c r="G12" i="4"/>
  <c r="F15" i="4"/>
  <c r="K15" i="4"/>
  <c r="F17" i="4"/>
  <c r="K17" i="4"/>
  <c r="J3" i="4"/>
  <c r="F3" i="4"/>
  <c r="K3" i="4"/>
  <c r="P13" i="4"/>
  <c r="H8" i="4"/>
  <c r="J8" i="4"/>
  <c r="H10" i="4"/>
  <c r="J11" i="4"/>
  <c r="F11" i="4"/>
  <c r="K11" i="4"/>
  <c r="H12" i="4"/>
  <c r="H14" i="4"/>
  <c r="J14" i="4"/>
  <c r="G15" i="4"/>
  <c r="H16" i="4"/>
  <c r="J16" i="4"/>
  <c r="G17" i="4"/>
  <c r="H18" i="4"/>
  <c r="L18" i="4" s="1"/>
  <c r="H19" i="4"/>
  <c r="L19" i="4" s="1"/>
  <c r="H20" i="4"/>
  <c r="L20" i="4"/>
  <c r="H21" i="4"/>
  <c r="H22" i="4"/>
  <c r="H23" i="4"/>
  <c r="H24" i="4"/>
  <c r="H25" i="4"/>
  <c r="H26" i="4"/>
  <c r="H27" i="4"/>
  <c r="H28" i="4"/>
  <c r="L28" i="4"/>
  <c r="H29" i="4"/>
  <c r="G30" i="4"/>
  <c r="K30" i="4"/>
  <c r="G31" i="4"/>
  <c r="K31" i="4"/>
  <c r="G32" i="4"/>
  <c r="K32" i="4"/>
  <c r="G33" i="4"/>
  <c r="K33" i="4"/>
  <c r="G34" i="4"/>
  <c r="K34" i="4"/>
  <c r="G35" i="4"/>
  <c r="K35" i="4"/>
  <c r="G36" i="4"/>
  <c r="K36" i="4"/>
  <c r="G37" i="4"/>
  <c r="K37" i="4"/>
  <c r="G38" i="4"/>
  <c r="K38" i="4"/>
  <c r="G39" i="4"/>
  <c r="K39" i="4"/>
  <c r="G40" i="4"/>
  <c r="K40" i="4"/>
  <c r="G41" i="4"/>
  <c r="L41" i="4" s="1"/>
  <c r="K41" i="4"/>
  <c r="G42" i="4"/>
  <c r="K42" i="4"/>
  <c r="G43" i="4"/>
  <c r="K43" i="4"/>
  <c r="G44" i="4"/>
  <c r="K44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L46" i="4" s="1"/>
  <c r="L45" i="4" l="1"/>
  <c r="L39" i="4"/>
  <c r="L25" i="4"/>
  <c r="L24" i="4"/>
  <c r="L10" i="4"/>
  <c r="L33" i="4"/>
  <c r="L44" i="4"/>
  <c r="L36" i="4"/>
  <c r="L34" i="4"/>
  <c r="L32" i="4"/>
  <c r="L30" i="4"/>
  <c r="N7" i="4"/>
  <c r="L26" i="4"/>
  <c r="L37" i="4"/>
  <c r="L29" i="4"/>
  <c r="L35" i="4"/>
  <c r="L31" i="4"/>
  <c r="L23" i="4"/>
  <c r="L43" i="4"/>
  <c r="L42" i="4"/>
  <c r="L21" i="4"/>
  <c r="N8" i="4"/>
  <c r="L38" i="4"/>
  <c r="F47" i="4"/>
  <c r="L40" i="4"/>
  <c r="L17" i="4"/>
  <c r="L16" i="4"/>
  <c r="L15" i="4"/>
  <c r="L14" i="4"/>
  <c r="L12" i="4"/>
  <c r="L11" i="4"/>
  <c r="L9" i="4"/>
  <c r="H47" i="4"/>
  <c r="D57" i="4" s="1"/>
  <c r="D55" i="4"/>
  <c r="L8" i="4"/>
  <c r="J47" i="4"/>
  <c r="D59" i="4" s="1"/>
  <c r="L3" i="4"/>
  <c r="N9" i="4"/>
  <c r="P12" i="4" s="1"/>
  <c r="K47" i="4"/>
  <c r="D60" i="4" s="1"/>
  <c r="G47" i="4"/>
  <c r="D56" i="4" s="1"/>
  <c r="N6" i="4" l="1"/>
  <c r="L47" i="4"/>
  <c r="O29" i="4" s="1"/>
  <c r="D51" i="4"/>
  <c r="D52" i="4" s="1"/>
  <c r="D61" i="4"/>
  <c r="O46" i="4" l="1"/>
  <c r="O48" i="4" s="1"/>
  <c r="O49" i="4" s="1"/>
</calcChain>
</file>

<file path=xl/sharedStrings.xml><?xml version="1.0" encoding="utf-8"?>
<sst xmlns="http://schemas.openxmlformats.org/spreadsheetml/2006/main" count="174" uniqueCount="85">
  <si>
    <t>CD</t>
  </si>
  <si>
    <t>CI</t>
  </si>
  <si>
    <t>TOTAL</t>
  </si>
  <si>
    <t>GG</t>
  </si>
  <si>
    <t>GS</t>
  </si>
  <si>
    <t>LO</t>
  </si>
  <si>
    <t>MA</t>
  </si>
  <si>
    <t>GP</t>
  </si>
  <si>
    <t>ET</t>
  </si>
  <si>
    <t>ITEM</t>
  </si>
  <si>
    <t>DISTRITO</t>
  </si>
  <si>
    <t>II.EE.</t>
  </si>
  <si>
    <t>SUMA</t>
  </si>
  <si>
    <t>COSTO X EXP</t>
  </si>
  <si>
    <t>SUPERVISION</t>
  </si>
  <si>
    <t>GENERALES</t>
  </si>
  <si>
    <t>Restricciones pptarias</t>
  </si>
  <si>
    <t>ANCO-HUALLO</t>
  </si>
  <si>
    <t>I.E. Carlos Noriega Jiménez (1331552)</t>
  </si>
  <si>
    <t>I.E. CRFA Jatun Rurupa (1331537)</t>
  </si>
  <si>
    <t>I.E. Daniel Alcides Carrión (1266105)</t>
  </si>
  <si>
    <t>I.E. José María Arguedas (1090349)</t>
  </si>
  <si>
    <t>I.E. Las Américas (1274927)</t>
  </si>
  <si>
    <t>I.E. Miguel Grau Seminario (1213123)</t>
  </si>
  <si>
    <t>I.E. Ricardo Palma (1206119)</t>
  </si>
  <si>
    <t>I.E. San Pedro (1377282)</t>
  </si>
  <si>
    <t>CHINCHEROS</t>
  </si>
  <si>
    <t>I.E. CRFA Ntra.Sra de Cocharcas (1331636)</t>
  </si>
  <si>
    <t>I.E. Jorge Chávez (1205756)</t>
  </si>
  <si>
    <t>I.E. San Juan Bautista (1331586)</t>
  </si>
  <si>
    <t>I.E. Túpac Amaru (1090307)</t>
  </si>
  <si>
    <t>COCHARCAS</t>
  </si>
  <si>
    <t>I.E. Javier Heraúd Pérez (1140862)</t>
  </si>
  <si>
    <t>I.E. Mario Vargas Llosa - Oscollo (1362565)</t>
  </si>
  <si>
    <t>I.E. Urucancha (1377290)</t>
  </si>
  <si>
    <t>EL PORVENIR</t>
  </si>
  <si>
    <t>I.E. Cristine Hart (1331347)</t>
  </si>
  <si>
    <t>I.E. Jose Antonio Encimas (1206036)</t>
  </si>
  <si>
    <t>HUACCANA</t>
  </si>
  <si>
    <t>I.E. Alaypampa (1313360)</t>
  </si>
  <si>
    <t>I.E. Andres Avelino Cáceres (1141225)</t>
  </si>
  <si>
    <t>I.E. César Vallejo (1205871)</t>
  </si>
  <si>
    <t>I.E. Ciro Alegría (1205913)</t>
  </si>
  <si>
    <t>I.E. Jorge Basadre Grohmann (1205830)</t>
  </si>
  <si>
    <t>I.E. José María Flores (1090380)</t>
  </si>
  <si>
    <t>LOS CHANAS</t>
  </si>
  <si>
    <t>I.E. Alfonso Rodríguez Najarro (1377258)</t>
  </si>
  <si>
    <t>I.E. Leoncio Prado (1266147)</t>
  </si>
  <si>
    <t>OCOBAMBA</t>
  </si>
  <si>
    <t>I.E. José Benigno Samanéz Ocampo (1140904)</t>
  </si>
  <si>
    <t>I.E. Juan Velasco Alvarado (1206275)</t>
  </si>
  <si>
    <t>I.E. Manuel Gonzáles Prada (1331339)</t>
  </si>
  <si>
    <t>I.E. Sarahuarcay (1204395)</t>
  </si>
  <si>
    <t>ONGOY</t>
  </si>
  <si>
    <t>I.E. Los Mártires (1377274)</t>
  </si>
  <si>
    <t>I.E. Luis Alberto Sánchez (1205954)</t>
  </si>
  <si>
    <t>I.E. Técnico Industrial (1266063)</t>
  </si>
  <si>
    <t>RANRACANCHA</t>
  </si>
  <si>
    <t>I.E. Fernando Belaunde Terry (1331453)</t>
  </si>
  <si>
    <t>I.E. Huaribamba (1331461)</t>
  </si>
  <si>
    <t>I.E. Los Libertadores (1206077)</t>
  </si>
  <si>
    <t>I.E. Manuel Scorza (1331594)</t>
  </si>
  <si>
    <t>ROCCHAC</t>
  </si>
  <si>
    <t>I.E. Jacinto Palomino Córdova (1377266)</t>
  </si>
  <si>
    <t>I.E. Santa Rosa de Ongoy (1331446)</t>
  </si>
  <si>
    <t>I.E. Víctor Raúl Haya de la Torre (1205996)</t>
  </si>
  <si>
    <t>URANMARCA</t>
  </si>
  <si>
    <t>I.E. Culluni Izquierdo (1573567)</t>
  </si>
  <si>
    <t>I.E. Inca Garcilazo de La Vega (1331545)</t>
  </si>
  <si>
    <t>I.E. José Carlos Mariátegui (1090422)</t>
  </si>
  <si>
    <t>I.E. Juana Ambia Ludeña (1089739)</t>
  </si>
  <si>
    <t>I.E. Lino Quintanilla (1331438)</t>
  </si>
  <si>
    <t xml:space="preserve">COSTO TOTAL </t>
  </si>
  <si>
    <t>COSTO MODIFICADO</t>
  </si>
  <si>
    <t xml:space="preserve">COSTO DIRECTO TOTal </t>
  </si>
  <si>
    <t>A</t>
  </si>
  <si>
    <t>GASTOS GENERALES</t>
  </si>
  <si>
    <t>B</t>
  </si>
  <si>
    <t xml:space="preserve">GASTOS DE SUPERVISIÓN </t>
  </si>
  <si>
    <t>C</t>
  </si>
  <si>
    <t>P</t>
  </si>
  <si>
    <t>D</t>
  </si>
  <si>
    <t xml:space="preserve">GESTIÓN DEL PROYECTO </t>
  </si>
  <si>
    <t>E</t>
  </si>
  <si>
    <t>EXPEDIENTE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</si>
</sst>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S/.-280A]\ #,##0.00"/>
    <numFmt numFmtId="165" formatCode="#,##0.00;[Red]#,##0.00"/>
    <numFmt numFmtId="166" formatCode="#,##0.0;[Red]#,##0.0"/>
    <numFmt numFmtId="167" formatCode="#,##0;[Red]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gency FB"/>
      <family val="2"/>
    </font>
    <font>
      <b/>
      <sz val="12"/>
      <color theme="1"/>
      <name val="Agency FB"/>
      <family val="2"/>
    </font>
    <font>
      <b/>
      <sz val="12"/>
      <color theme="1"/>
      <name val="Comic Sans MS"/>
      <family val="4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b/>
      <sz val="11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/>
    <xf numFmtId="4" fontId="2" fillId="3" borderId="0" xfId="0" applyNumberFormat="1" applyFont="1" applyFill="1"/>
    <xf numFmtId="0" fontId="1" fillId="4" borderId="1" xfId="0" applyFont="1" applyFill="1" applyBorder="1"/>
    <xf numFmtId="0" fontId="1" fillId="0" borderId="0" xfId="0" applyFont="1" applyAlignment="1">
      <alignment horizontal="right"/>
    </xf>
    <xf numFmtId="4" fontId="1" fillId="4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1" fillId="3" borderId="1" xfId="0" applyNumberFormat="1" applyFont="1" applyFill="1" applyBorder="1"/>
    <xf numFmtId="0" fontId="1" fillId="3" borderId="0" xfId="0" applyFont="1" applyFill="1" applyAlignment="1">
      <alignment horizontal="right"/>
    </xf>
    <xf numFmtId="4" fontId="1" fillId="3" borderId="0" xfId="0" applyNumberFormat="1" applyFont="1" applyFill="1"/>
    <xf numFmtId="0" fontId="1" fillId="3" borderId="0" xfId="0" applyFont="1" applyFill="1"/>
    <xf numFmtId="4" fontId="1" fillId="5" borderId="1" xfId="0" applyNumberFormat="1" applyFont="1" applyFill="1" applyBorder="1"/>
    <xf numFmtId="0" fontId="1" fillId="0" borderId="2" xfId="0" applyFont="1" applyBorder="1"/>
    <xf numFmtId="164" fontId="1" fillId="0" borderId="3" xfId="0" applyNumberFormat="1" applyFont="1" applyBorder="1"/>
    <xf numFmtId="0" fontId="1" fillId="0" borderId="4" xfId="0" applyFont="1" applyBorder="1"/>
    <xf numFmtId="164" fontId="1" fillId="0" borderId="5" xfId="0" applyNumberFormat="1" applyFont="1" applyBorder="1"/>
    <xf numFmtId="4" fontId="2" fillId="4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/>
    <xf numFmtId="4" fontId="1" fillId="4" borderId="0" xfId="0" applyNumberFormat="1" applyFont="1" applyFill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4" borderId="1" xfId="0" applyFont="1" applyFill="1" applyBorder="1"/>
    <xf numFmtId="0" fontId="5" fillId="3" borderId="1" xfId="0" applyFont="1" applyFill="1" applyBorder="1"/>
    <xf numFmtId="0" fontId="5" fillId="0" borderId="0" xfId="0" applyFont="1"/>
    <xf numFmtId="4" fontId="5" fillId="0" borderId="0" xfId="0" applyNumberFormat="1" applyFont="1"/>
    <xf numFmtId="4" fontId="3" fillId="0" borderId="0" xfId="0" applyNumberFormat="1" applyFont="1"/>
    <xf numFmtId="4" fontId="4" fillId="0" borderId="0" xfId="0" applyNumberFormat="1" applyFont="1"/>
    <xf numFmtId="165" fontId="3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/>
    <xf numFmtId="165" fontId="4" fillId="0" borderId="0" xfId="0" applyNumberFormat="1" applyFont="1"/>
    <xf numFmtId="10" fontId="4" fillId="0" borderId="0" xfId="0" applyNumberFormat="1" applyFont="1"/>
    <xf numFmtId="0" fontId="4" fillId="0" borderId="1" xfId="0" applyFont="1" applyBorder="1"/>
    <xf numFmtId="10" fontId="4" fillId="0" borderId="1" xfId="0" applyNumberFormat="1" applyFont="1" applyBorder="1"/>
    <xf numFmtId="165" fontId="6" fillId="2" borderId="0" xfId="0" applyNumberFormat="1" applyFont="1" applyFill="1"/>
    <xf numFmtId="165" fontId="6" fillId="0" borderId="0" xfId="0" applyNumberFormat="1" applyFont="1"/>
    <xf numFmtId="166" fontId="6" fillId="0" borderId="0" xfId="0" applyNumberFormat="1" applyFont="1"/>
    <xf numFmtId="167" fontId="6" fillId="2" borderId="1" xfId="0" applyNumberFormat="1" applyFont="1" applyFill="1" applyBorder="1"/>
    <xf numFmtId="167" fontId="6" fillId="0" borderId="0" xfId="0" applyNumberFormat="1" applyFont="1"/>
    <xf numFmtId="167" fontId="4" fillId="0" borderId="0" xfId="0" applyNumberFormat="1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ANCO-HUALLO\I.E.%20Carlos%20Noriega%20Jim&#233;nez%20(1331552)\Costos_Metra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OCOBAMBA\I.E.%20Jos&#233;%20Benigno%20Saman&#233;z%20Ocampo%20(1140904)\Costos_Metrad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OCOBAMBA\I.E.%20Juan%20Velasco%20Alvarado%20(1206275)\Costos_Metrad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OCOBAMBA\I.E.%20Manuel%20Gonz&#225;les%20Prada%20(1331339)\Costos_Metrad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OCOBAMBA\I.E.%20Sarahuarcay%20(1204395)\Costos_Metrad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ONGOY\I.E.%20Los%20M&#225;rtires%20(1377274)\Costos_Metrad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ONGOY\I.E.%20Luis%20Alberto%20S&#225;nchez%20(1205954)\Costos_Metr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ANRACANCHA\I.E.%20Fernando%20Belaunde%20Terry%20(1331453)\Costos_Metrad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ANRACANCHA\I.E.%20Huaribamba%20(1331461)\Costos_Metrad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ANRACANCHA\I.E.%20Los%20Libertadores%20(1206077)\Costos_Metrad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ANRACANCHA\I.E.%20Manuel%20Scorza%20(1331594)\Costos_Metrad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HUACCANA\I.E.%20Alaypampa%20(1313360)\Costos_Metrad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OCCHAC\I.E.%20Jacinto%20Palomino%20C&#243;rdova%20(1377266)\Costos_Metrad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OCCHAC\I.E.%20Santa%20Rosa%20de%20Ongoy%20(1331446)\Costos_Metrad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ROCCHAC\I.E.%20V&#237;ctor%20Ra&#250;l%20Haya%20de%20la%20Torre%20(1205996)\Costos_Metrad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URANMARCA\I.E.%20Culluni%20Izquierdo%20(1573567)\Costos_Metrad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URANMARCA\I.E.%20Inca%20Garcilazo%20de%20La%20Vega%20(1331545)\Costos_Metrad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URANMARCA\I.E.%20Jos&#233;%20Carlos%20Mari&#225;tegui%20(1090422)\Costos_Metrad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URANMARCA\I.E.%20Juana%20Ambia%20Lude&#241;a%20(1089739)\Costos_Metrad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URANMARCA\I.E.%20Lino%20Quintanilla%20(1331438)\Costos_Metrado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YECTO%20TIC-CHINCHEROS\ENTREGA%20FINAL%20TIC-CHINCHEROS\III%20-%20PROGRAMACI&#211;N%20DE%20PROYECTO\COSTO%20DE%20INVERSI&#211;N%20GENERAL%20FF-05%20AL%20FF-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HUACCANA\I.E.%20Andres%20Avelino%20C&#225;ceres%20(1141225)\Costos_Metr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HUACCANA\I.E.%20C&#233;sar%20Vallejo%20(1205871)\Costos_Metrad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HUACCANA\I.E.%20Ciro%20Alegr&#237;a%20(1205913)\Costos_Metra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HUACCANA\I.E.%20Jorge%20Basadre%20Grohmann%20(1205830)\Costos_Metrad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HUACCANA\I.E.%20Jos&#233;%20Mar&#237;a%20Flores%20(1090380)\Costos_Metrad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LOS%20CHANAS\I.E.%20Alfonso%20Rodr&#237;guez%20Najarro%20(1377258)\Costos_Metrad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ENTREGA%20FINAL%20TIC-CHINCHEROS-%202018\AP&#201;NDICE\EXPEDIENTILLOS%20LOS%20CHANAS\I.E.%20Leoncio%20Prado%20(1266147)\Costos_Metra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METRADO"/>
      <sheetName val="cronograma"/>
      <sheetName val="Hoja1"/>
      <sheetName val="Hoja2"/>
    </sheetNames>
    <sheetDataSet>
      <sheetData sheetId="0">
        <row r="33">
          <cell r="C33">
            <v>205835.28750754477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685803.22614618542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08"/>
      <sheetName val="FF-09A"/>
      <sheetName val="FF-09B"/>
      <sheetName val="FF- 07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256617.67514618547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216690.78314618545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174010.27814618545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173112.33814618544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199607.56914618544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202686.65110918545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224326.65714618543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538434.45614618552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196154.65110918545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216690.78314618545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174571.44570518547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164484.56067818546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418040.9521461855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143527.02814618545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143527.02814618545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181435.63614618545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171471.42364118545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171471.42364118545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05"/>
      <sheetName val="FF-06"/>
      <sheetName val="FF-07"/>
      <sheetName val="FF-08"/>
      <sheetName val="FF-09A"/>
      <sheetName val="FF-09B"/>
      <sheetName val="FF-10"/>
      <sheetName val="FF-11"/>
      <sheetName val="FF-12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METRADO"/>
      <sheetName val="cronograma"/>
      <sheetName val="Hoja1"/>
      <sheetName val="Hoja2"/>
    </sheetNames>
    <sheetDataSet>
      <sheetData sheetId="0" refreshError="1">
        <row r="41">
          <cell r="H41">
            <v>10845796.537456034</v>
          </cell>
        </row>
        <row r="48">
          <cell r="H48">
            <v>1090649.48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385266.58314618556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372423.20314618555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288099.50814618549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08"/>
      <sheetName val="FF-09A"/>
      <sheetName val="FF-09B"/>
      <sheetName val="FF- 07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156113.63114618545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08"/>
      <sheetName val="FF-09A"/>
      <sheetName val="FF-09B"/>
      <sheetName val="FF- 07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583692.43914618553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178784.15314618548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F- 05"/>
      <sheetName val="FF-06"/>
      <sheetName val="FF- 07"/>
      <sheetName val="FF-08"/>
      <sheetName val="FF-09A"/>
      <sheetName val="FF-09B"/>
      <sheetName val="FF- 10"/>
      <sheetName val="FF-11"/>
      <sheetName val="FF- 12"/>
      <sheetName val="METRADO"/>
      <sheetName val="FF-13"/>
      <sheetName val="FF-15"/>
      <sheetName val="FF-16"/>
      <sheetName val="FF-17"/>
      <sheetName val="FF-18"/>
      <sheetName val="MA"/>
      <sheetName val="PR COS"/>
      <sheetName val="COS INS"/>
      <sheetName val="Gestion del Proyecto"/>
      <sheetName val="cronograma"/>
      <sheetName val="Hoja1"/>
      <sheetName val="Hoja2"/>
    </sheetNames>
    <sheetDataSet>
      <sheetData sheetId="0">
        <row r="33">
          <cell r="C33">
            <v>177164.63514618546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1"/>
  <sheetViews>
    <sheetView zoomScale="120" zoomScaleNormal="120" workbookViewId="0">
      <pane ySplit="2" topLeftCell="A3" activePane="bottomLeft" state="frozen"/>
      <selection pane="bottomLeft" activeCell="C1" sqref="C1:C1048576"/>
    </sheetView>
  </sheetViews>
  <sheetFormatPr baseColWidth="10" defaultColWidth="11.42578125" defaultRowHeight="15.75" x14ac:dyDescent="0.25"/>
  <cols>
    <col min="1" max="1" width="6.5703125" style="7" customWidth="1"/>
    <col min="2" max="2" width="12.42578125" style="1" customWidth="1"/>
    <col min="3" max="3" width="32.85546875" style="1" customWidth="1"/>
    <col min="4" max="4" width="16" style="2" bestFit="1" customWidth="1"/>
    <col min="5" max="5" width="16" style="29" customWidth="1"/>
    <col min="6" max="6" width="14.7109375" style="1" bestFit="1" customWidth="1"/>
    <col min="7" max="7" width="12.7109375" style="1" bestFit="1" customWidth="1"/>
    <col min="8" max="11" width="11.42578125" style="1"/>
    <col min="12" max="12" width="12.5703125" style="1" customWidth="1"/>
    <col min="13" max="16384" width="11.42578125" style="1"/>
  </cols>
  <sheetData>
    <row r="2" spans="1:16" x14ac:dyDescent="0.25">
      <c r="A2" s="14" t="s">
        <v>9</v>
      </c>
      <c r="B2" s="14" t="s">
        <v>10</v>
      </c>
      <c r="C2" s="14" t="s">
        <v>11</v>
      </c>
      <c r="D2" s="8" t="s">
        <v>0</v>
      </c>
      <c r="E2" s="27"/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13</v>
      </c>
      <c r="M2" s="1">
        <v>12346760.529999999</v>
      </c>
    </row>
    <row r="3" spans="1:16" x14ac:dyDescent="0.25">
      <c r="A3" s="6">
        <v>1</v>
      </c>
      <c r="B3" s="3" t="s">
        <v>17</v>
      </c>
      <c r="C3" s="3" t="s">
        <v>18</v>
      </c>
      <c r="D3" s="4">
        <f>'[1]FF- 05'!$C$33</f>
        <v>205835.28750754477</v>
      </c>
      <c r="E3" s="13"/>
      <c r="F3" s="4">
        <f>D3*(2.83/100)</f>
        <v>5825.1386364635173</v>
      </c>
      <c r="G3" s="4">
        <f>D3*(1.32/100)</f>
        <v>2717.0257950995911</v>
      </c>
      <c r="H3" s="4">
        <f>D3*(0.18/100)</f>
        <v>370.50351751358056</v>
      </c>
      <c r="I3" s="4">
        <f>D3*(0.67/100)</f>
        <v>1379.0964263005501</v>
      </c>
      <c r="J3" s="4">
        <f>D3*(0.63/100)</f>
        <v>1296.7623112975321</v>
      </c>
      <c r="K3" s="4">
        <f>D3*(1.5/100)</f>
        <v>3087.5293126131714</v>
      </c>
      <c r="L3" s="4">
        <f>SUM(D3:K3)</f>
        <v>220511.34350683269</v>
      </c>
      <c r="M3" s="15">
        <v>197585.24</v>
      </c>
      <c r="N3" s="1">
        <f>(M3*100)/M2</f>
        <v>1.6003002530089567</v>
      </c>
    </row>
    <row r="4" spans="1:16" x14ac:dyDescent="0.25">
      <c r="A4" s="6">
        <v>2</v>
      </c>
      <c r="B4" s="3" t="s">
        <v>17</v>
      </c>
      <c r="C4" s="11" t="s">
        <v>19</v>
      </c>
      <c r="D4" s="18">
        <v>200465.23</v>
      </c>
      <c r="E4" s="13">
        <v>176393.77454454469</v>
      </c>
      <c r="F4" s="4">
        <f t="shared" ref="F4:F46" si="0">D4*(2.83/100)</f>
        <v>5673.1660090000005</v>
      </c>
      <c r="G4" s="4">
        <f>D4*(1.23/100)</f>
        <v>2465.7223290000002</v>
      </c>
      <c r="H4" s="4">
        <f t="shared" ref="H4:H46" si="1">D4*(0.18/100)</f>
        <v>360.83741400000002</v>
      </c>
      <c r="I4" s="4">
        <f t="shared" ref="I4:I46" si="2">D4*(0.67/100)</f>
        <v>1343.1170410000002</v>
      </c>
      <c r="J4" s="4">
        <f t="shared" ref="J4:J46" si="3">D4*(0.63/100)</f>
        <v>1262.9309490000001</v>
      </c>
      <c r="K4" s="4">
        <f t="shared" ref="K4:K46" si="4">D4*(1.5/100)</f>
        <v>3006.9784500000001</v>
      </c>
      <c r="L4" s="4">
        <f t="shared" ref="L4:L46" si="5">SUM(D4:K4)</f>
        <v>390971.75673654472</v>
      </c>
    </row>
    <row r="5" spans="1:16" x14ac:dyDescent="0.25">
      <c r="A5" s="6">
        <v>3</v>
      </c>
      <c r="B5" s="3" t="s">
        <v>17</v>
      </c>
      <c r="C5" s="3" t="s">
        <v>20</v>
      </c>
      <c r="D5" s="18">
        <v>226023.01</v>
      </c>
      <c r="E5" s="13">
        <v>230437.07454454477</v>
      </c>
      <c r="F5" s="4">
        <f t="shared" si="0"/>
        <v>6396.451183000001</v>
      </c>
      <c r="G5" s="4">
        <f t="shared" ref="G5:G46" si="6">D5*(1.23/100)</f>
        <v>2780.0830230000001</v>
      </c>
      <c r="H5" s="4">
        <f t="shared" si="1"/>
        <v>406.84141800000003</v>
      </c>
      <c r="I5" s="4">
        <f t="shared" si="2"/>
        <v>1514.3541670000002</v>
      </c>
      <c r="J5" s="4">
        <f t="shared" si="3"/>
        <v>1423.9449630000001</v>
      </c>
      <c r="K5" s="4">
        <f t="shared" si="4"/>
        <v>3390.3451500000001</v>
      </c>
      <c r="L5" s="4">
        <f t="shared" si="5"/>
        <v>472372.10444854479</v>
      </c>
    </row>
    <row r="6" spans="1:16" s="21" customFormat="1" x14ac:dyDescent="0.25">
      <c r="A6" s="16">
        <v>4</v>
      </c>
      <c r="B6" s="17" t="s">
        <v>17</v>
      </c>
      <c r="C6" s="17" t="s">
        <v>21</v>
      </c>
      <c r="D6" s="18">
        <v>1587617.1</v>
      </c>
      <c r="E6" s="13">
        <v>1633790.4445445444</v>
      </c>
      <c r="F6" s="18">
        <f t="shared" si="0"/>
        <v>44929.563930000004</v>
      </c>
      <c r="G6" s="18">
        <f t="shared" si="6"/>
        <v>19527.690330000001</v>
      </c>
      <c r="H6" s="18">
        <f t="shared" si="1"/>
        <v>2857.7107799999999</v>
      </c>
      <c r="I6" s="18">
        <f t="shared" si="2"/>
        <v>10637.034570000002</v>
      </c>
      <c r="J6" s="18">
        <f t="shared" si="3"/>
        <v>10001.987730000001</v>
      </c>
      <c r="K6" s="18">
        <f t="shared" si="4"/>
        <v>23814.2565</v>
      </c>
      <c r="L6" s="18">
        <f t="shared" si="5"/>
        <v>3333175.7883845451</v>
      </c>
      <c r="M6" s="19" t="s">
        <v>12</v>
      </c>
      <c r="N6" s="20">
        <f>L6+L8+L9+L13+L23+L44</f>
        <v>5009944.909891733</v>
      </c>
      <c r="O6" s="20"/>
    </row>
    <row r="7" spans="1:16" x14ac:dyDescent="0.25">
      <c r="A7" s="6">
        <v>5</v>
      </c>
      <c r="B7" s="3" t="s">
        <v>17</v>
      </c>
      <c r="C7" s="11" t="s">
        <v>22</v>
      </c>
      <c r="D7" s="18">
        <v>167140.95000000001</v>
      </c>
      <c r="E7" s="13">
        <v>170753.42454454472</v>
      </c>
      <c r="F7" s="4">
        <f t="shared" si="0"/>
        <v>4730.088885000001</v>
      </c>
      <c r="G7" s="4">
        <f t="shared" si="6"/>
        <v>2055.8336850000001</v>
      </c>
      <c r="H7" s="4">
        <f t="shared" si="1"/>
        <v>300.85371000000004</v>
      </c>
      <c r="I7" s="4">
        <f t="shared" si="2"/>
        <v>1119.8443650000002</v>
      </c>
      <c r="J7" s="4">
        <f t="shared" si="3"/>
        <v>1052.987985</v>
      </c>
      <c r="K7" s="4">
        <f t="shared" si="4"/>
        <v>2507.1142500000001</v>
      </c>
      <c r="L7" s="4">
        <f t="shared" si="5"/>
        <v>349661.09742454474</v>
      </c>
      <c r="M7" s="12" t="s">
        <v>15</v>
      </c>
      <c r="N7" s="2">
        <f>F6+F8+F9+F13+F23+F44</f>
        <v>74130.455497474104</v>
      </c>
    </row>
    <row r="8" spans="1:16" x14ac:dyDescent="0.25">
      <c r="A8" s="6">
        <v>6</v>
      </c>
      <c r="B8" s="3" t="s">
        <v>17</v>
      </c>
      <c r="C8" s="11" t="s">
        <v>23</v>
      </c>
      <c r="D8" s="18">
        <v>136445.32999999999</v>
      </c>
      <c r="E8" s="13">
        <v>139212.42454454472</v>
      </c>
      <c r="F8" s="4">
        <f t="shared" si="0"/>
        <v>3861.4028389999999</v>
      </c>
      <c r="G8" s="4">
        <f t="shared" si="6"/>
        <v>1678.2775589999999</v>
      </c>
      <c r="H8" s="4">
        <f t="shared" si="1"/>
        <v>245.60159399999998</v>
      </c>
      <c r="I8" s="4">
        <f t="shared" si="2"/>
        <v>914.1837109999999</v>
      </c>
      <c r="J8" s="4">
        <f t="shared" si="3"/>
        <v>859.60557899999992</v>
      </c>
      <c r="K8" s="4">
        <f t="shared" si="4"/>
        <v>2046.6799499999997</v>
      </c>
      <c r="L8" s="4">
        <f t="shared" si="5"/>
        <v>285263.5057765448</v>
      </c>
      <c r="M8" s="12" t="s">
        <v>14</v>
      </c>
      <c r="N8" s="2">
        <f>G6+G8+G9+G13+G23+G44</f>
        <v>32219.243908796161</v>
      </c>
    </row>
    <row r="9" spans="1:16" x14ac:dyDescent="0.25">
      <c r="A9" s="6">
        <v>7</v>
      </c>
      <c r="B9" s="3" t="s">
        <v>17</v>
      </c>
      <c r="C9" s="11" t="s">
        <v>24</v>
      </c>
      <c r="D9" s="18">
        <v>264359.37</v>
      </c>
      <c r="E9" s="13">
        <v>269053.03454454476</v>
      </c>
      <c r="F9" s="4">
        <f t="shared" si="0"/>
        <v>7481.3701710000005</v>
      </c>
      <c r="G9" s="4">
        <f t="shared" si="6"/>
        <v>3251.6202509999998</v>
      </c>
      <c r="H9" s="4">
        <f t="shared" si="1"/>
        <v>475.84686599999998</v>
      </c>
      <c r="I9" s="4">
        <f t="shared" si="2"/>
        <v>1771.2077790000001</v>
      </c>
      <c r="J9" s="4">
        <f t="shared" si="3"/>
        <v>1665.464031</v>
      </c>
      <c r="K9" s="4">
        <f t="shared" si="4"/>
        <v>3965.3905499999996</v>
      </c>
      <c r="L9" s="4">
        <f t="shared" si="5"/>
        <v>552023.30419254489</v>
      </c>
      <c r="M9" s="12" t="s">
        <v>7</v>
      </c>
      <c r="N9" s="2">
        <f>J6+J8+J9+J13+J23+J44</f>
        <v>16502.539563041937</v>
      </c>
    </row>
    <row r="10" spans="1:16" x14ac:dyDescent="0.25">
      <c r="A10" s="6">
        <v>8</v>
      </c>
      <c r="B10" s="3" t="s">
        <v>17</v>
      </c>
      <c r="C10" s="3" t="s">
        <v>25</v>
      </c>
      <c r="D10" s="18">
        <v>201150.27</v>
      </c>
      <c r="E10" s="13">
        <v>205545.86454454472</v>
      </c>
      <c r="F10" s="4">
        <f t="shared" si="0"/>
        <v>5692.5526410000002</v>
      </c>
      <c r="G10" s="4">
        <f t="shared" si="6"/>
        <v>2474.1483210000001</v>
      </c>
      <c r="H10" s="4">
        <f t="shared" si="1"/>
        <v>362.07048599999996</v>
      </c>
      <c r="I10" s="4">
        <f t="shared" si="2"/>
        <v>1347.706809</v>
      </c>
      <c r="J10" s="4">
        <f t="shared" si="3"/>
        <v>1267.246701</v>
      </c>
      <c r="K10" s="4">
        <f t="shared" si="4"/>
        <v>3017.2540499999996</v>
      </c>
      <c r="L10" s="4">
        <f t="shared" si="5"/>
        <v>420857.11355254473</v>
      </c>
    </row>
    <row r="11" spans="1:16" x14ac:dyDescent="0.25">
      <c r="A11" s="6">
        <v>9</v>
      </c>
      <c r="B11" s="3" t="s">
        <v>26</v>
      </c>
      <c r="C11" s="3" t="s">
        <v>27</v>
      </c>
      <c r="D11" s="18">
        <v>171063.18</v>
      </c>
      <c r="E11" s="13">
        <v>175236.33916754473</v>
      </c>
      <c r="F11" s="4">
        <f t="shared" si="0"/>
        <v>4841.0879940000004</v>
      </c>
      <c r="G11" s="4">
        <f t="shared" si="6"/>
        <v>2104.0771140000002</v>
      </c>
      <c r="H11" s="4">
        <f t="shared" si="1"/>
        <v>307.913724</v>
      </c>
      <c r="I11" s="4">
        <f t="shared" si="2"/>
        <v>1146.123306</v>
      </c>
      <c r="J11" s="4">
        <f t="shared" si="3"/>
        <v>1077.698034</v>
      </c>
      <c r="K11" s="4">
        <f t="shared" si="4"/>
        <v>2565.9476999999997</v>
      </c>
      <c r="L11" s="4">
        <f t="shared" si="5"/>
        <v>358342.36703954474</v>
      </c>
    </row>
    <row r="12" spans="1:16" x14ac:dyDescent="0.25">
      <c r="A12" s="6">
        <v>10</v>
      </c>
      <c r="B12" s="3" t="s">
        <v>26</v>
      </c>
      <c r="C12" s="3" t="s">
        <v>28</v>
      </c>
      <c r="D12" s="18">
        <v>247434.16</v>
      </c>
      <c r="E12" s="13">
        <v>253712.35454454474</v>
      </c>
      <c r="F12" s="4">
        <f t="shared" si="0"/>
        <v>7002.3867280000004</v>
      </c>
      <c r="G12" s="4">
        <f t="shared" si="6"/>
        <v>3043.4401680000001</v>
      </c>
      <c r="H12" s="4">
        <f t="shared" si="1"/>
        <v>445.38148799999999</v>
      </c>
      <c r="I12" s="4">
        <f t="shared" si="2"/>
        <v>1657.8088720000001</v>
      </c>
      <c r="J12" s="4">
        <f t="shared" si="3"/>
        <v>1558.835208</v>
      </c>
      <c r="K12" s="4">
        <f t="shared" si="4"/>
        <v>3711.5124000000001</v>
      </c>
      <c r="L12" s="4">
        <f t="shared" si="5"/>
        <v>518565.87940854474</v>
      </c>
      <c r="O12" s="2">
        <v>1800000</v>
      </c>
      <c r="P12" s="2">
        <f>O12-N7-N8-N9</f>
        <v>1677147.7610306877</v>
      </c>
    </row>
    <row r="13" spans="1:16" x14ac:dyDescent="0.25">
      <c r="A13" s="6">
        <v>11</v>
      </c>
      <c r="B13" s="3" t="s">
        <v>26</v>
      </c>
      <c r="C13" s="3" t="s">
        <v>29</v>
      </c>
      <c r="D13" s="18">
        <v>161493.78</v>
      </c>
      <c r="E13" s="13">
        <v>164028.95097554475</v>
      </c>
      <c r="F13" s="4">
        <f t="shared" si="0"/>
        <v>4570.2739740000006</v>
      </c>
      <c r="G13" s="4">
        <f t="shared" si="6"/>
        <v>1986.3734939999999</v>
      </c>
      <c r="H13" s="4">
        <f t="shared" si="1"/>
        <v>290.688804</v>
      </c>
      <c r="I13" s="4">
        <f t="shared" si="2"/>
        <v>1082.0083260000001</v>
      </c>
      <c r="J13" s="4">
        <f t="shared" si="3"/>
        <v>1017.410814</v>
      </c>
      <c r="K13" s="4">
        <f t="shared" si="4"/>
        <v>2422.4067</v>
      </c>
      <c r="L13" s="4">
        <f t="shared" si="5"/>
        <v>336891.89308754477</v>
      </c>
      <c r="P13" s="2">
        <f>D6+D8+D9+D13+D23+D44</f>
        <v>2619450.724292371</v>
      </c>
    </row>
    <row r="14" spans="1:16" x14ac:dyDescent="0.25">
      <c r="A14" s="6">
        <v>12</v>
      </c>
      <c r="B14" s="3" t="s">
        <v>26</v>
      </c>
      <c r="C14" s="11" t="s">
        <v>30</v>
      </c>
      <c r="D14" s="18">
        <v>666146.25</v>
      </c>
      <c r="E14" s="13">
        <v>676956.9895445446</v>
      </c>
      <c r="F14" s="4">
        <f t="shared" si="0"/>
        <v>18851.938875</v>
      </c>
      <c r="G14" s="4">
        <f t="shared" si="6"/>
        <v>8193.5988749999997</v>
      </c>
      <c r="H14" s="4">
        <f t="shared" si="1"/>
        <v>1199.0632499999999</v>
      </c>
      <c r="I14" s="4">
        <f t="shared" si="2"/>
        <v>4463.1798749999998</v>
      </c>
      <c r="J14" s="4">
        <f t="shared" si="3"/>
        <v>4196.7213750000001</v>
      </c>
      <c r="K14" s="4">
        <f t="shared" si="4"/>
        <v>9992.1937500000004</v>
      </c>
      <c r="L14" s="4">
        <f t="shared" si="5"/>
        <v>1389999.9355445444</v>
      </c>
    </row>
    <row r="15" spans="1:16" x14ac:dyDescent="0.25">
      <c r="A15" s="6">
        <v>13</v>
      </c>
      <c r="B15" s="3" t="s">
        <v>31</v>
      </c>
      <c r="C15" s="11" t="s">
        <v>32</v>
      </c>
      <c r="D15" s="18">
        <v>298031.87</v>
      </c>
      <c r="E15" s="13">
        <v>289166.44454454491</v>
      </c>
      <c r="F15" s="4">
        <f t="shared" si="0"/>
        <v>8434.3019210000002</v>
      </c>
      <c r="G15" s="4">
        <f t="shared" si="6"/>
        <v>3665.7920009999998</v>
      </c>
      <c r="H15" s="4">
        <f t="shared" si="1"/>
        <v>536.45736599999998</v>
      </c>
      <c r="I15" s="4">
        <f t="shared" si="2"/>
        <v>1996.813529</v>
      </c>
      <c r="J15" s="4">
        <f t="shared" si="3"/>
        <v>1877.6007810000001</v>
      </c>
      <c r="K15" s="4">
        <f t="shared" si="4"/>
        <v>4470.4780499999997</v>
      </c>
      <c r="L15" s="4">
        <f t="shared" si="5"/>
        <v>608179.75819254504</v>
      </c>
    </row>
    <row r="16" spans="1:16" x14ac:dyDescent="0.25">
      <c r="A16" s="6">
        <v>14</v>
      </c>
      <c r="B16" s="3" t="s">
        <v>31</v>
      </c>
      <c r="C16" s="3" t="s">
        <v>33</v>
      </c>
      <c r="D16" s="18">
        <v>152495.04000000001</v>
      </c>
      <c r="E16" s="13"/>
      <c r="F16" s="4">
        <f t="shared" si="0"/>
        <v>4315.6096320000006</v>
      </c>
      <c r="G16" s="4">
        <f t="shared" si="6"/>
        <v>1875.6889920000001</v>
      </c>
      <c r="H16" s="4">
        <f t="shared" si="1"/>
        <v>274.49107200000003</v>
      </c>
      <c r="I16" s="4">
        <f t="shared" si="2"/>
        <v>1021.7167680000001</v>
      </c>
      <c r="J16" s="4">
        <f t="shared" si="3"/>
        <v>960.71875200000011</v>
      </c>
      <c r="K16" s="4">
        <f t="shared" si="4"/>
        <v>2287.4256</v>
      </c>
      <c r="L16" s="4">
        <f t="shared" si="5"/>
        <v>163230.69081600002</v>
      </c>
    </row>
    <row r="17" spans="1:17" x14ac:dyDescent="0.25">
      <c r="A17" s="6">
        <v>15</v>
      </c>
      <c r="B17" s="3" t="s">
        <v>31</v>
      </c>
      <c r="C17" s="3" t="s">
        <v>34</v>
      </c>
      <c r="D17" s="18">
        <v>126551.76</v>
      </c>
      <c r="E17" s="13"/>
      <c r="F17" s="4">
        <f t="shared" si="0"/>
        <v>3581.414808</v>
      </c>
      <c r="G17" s="4">
        <f t="shared" si="6"/>
        <v>1556.586648</v>
      </c>
      <c r="H17" s="4">
        <f t="shared" si="1"/>
        <v>227.79316799999998</v>
      </c>
      <c r="I17" s="4">
        <f t="shared" si="2"/>
        <v>847.896792</v>
      </c>
      <c r="J17" s="4">
        <f t="shared" si="3"/>
        <v>797.27608799999996</v>
      </c>
      <c r="K17" s="4">
        <f t="shared" si="4"/>
        <v>1898.2763999999997</v>
      </c>
      <c r="L17" s="4">
        <f t="shared" si="5"/>
        <v>135461.00390400004</v>
      </c>
    </row>
    <row r="18" spans="1:17" x14ac:dyDescent="0.25">
      <c r="A18" s="6">
        <v>16</v>
      </c>
      <c r="B18" s="3" t="s">
        <v>35</v>
      </c>
      <c r="C18" s="3" t="s">
        <v>36</v>
      </c>
      <c r="D18" s="18">
        <v>229900.38</v>
      </c>
      <c r="E18" s="13"/>
      <c r="F18" s="4">
        <f t="shared" si="0"/>
        <v>6506.1807540000009</v>
      </c>
      <c r="G18" s="4">
        <f t="shared" si="6"/>
        <v>2827.7746740000002</v>
      </c>
      <c r="H18" s="4">
        <f t="shared" si="1"/>
        <v>413.82068399999997</v>
      </c>
      <c r="I18" s="4">
        <f t="shared" si="2"/>
        <v>1540.3325460000001</v>
      </c>
      <c r="J18" s="4">
        <f t="shared" si="3"/>
        <v>1448.372394</v>
      </c>
      <c r="K18" s="4">
        <f t="shared" si="4"/>
        <v>3448.5057000000002</v>
      </c>
      <c r="L18" s="4">
        <f t="shared" si="5"/>
        <v>246085.36675200003</v>
      </c>
    </row>
    <row r="19" spans="1:17" x14ac:dyDescent="0.25">
      <c r="A19" s="6">
        <v>17</v>
      </c>
      <c r="B19" s="3" t="s">
        <v>35</v>
      </c>
      <c r="C19" s="3" t="s">
        <v>37</v>
      </c>
      <c r="D19" s="18">
        <v>327315.44</v>
      </c>
      <c r="E19" s="13"/>
      <c r="F19" s="4">
        <f t="shared" si="0"/>
        <v>9263.0269520000002</v>
      </c>
      <c r="G19" s="4">
        <f t="shared" si="6"/>
        <v>4025.9799120000002</v>
      </c>
      <c r="H19" s="4">
        <f t="shared" si="1"/>
        <v>589.16779199999996</v>
      </c>
      <c r="I19" s="4">
        <f t="shared" si="2"/>
        <v>2193.0134480000002</v>
      </c>
      <c r="J19" s="4">
        <f t="shared" si="3"/>
        <v>2062.0872720000002</v>
      </c>
      <c r="K19" s="4">
        <f t="shared" si="4"/>
        <v>4909.7316000000001</v>
      </c>
      <c r="L19" s="4">
        <f t="shared" si="5"/>
        <v>350358.44697599998</v>
      </c>
    </row>
    <row r="20" spans="1:17" x14ac:dyDescent="0.25">
      <c r="A20" s="6">
        <v>18</v>
      </c>
      <c r="B20" s="3" t="s">
        <v>38</v>
      </c>
      <c r="C20" s="3" t="s">
        <v>39</v>
      </c>
      <c r="D20" s="22">
        <f>'[2]FF- 05'!$C$33</f>
        <v>216690.78314618545</v>
      </c>
      <c r="E20" s="13"/>
      <c r="F20" s="4">
        <f t="shared" si="0"/>
        <v>6132.349163037049</v>
      </c>
      <c r="G20" s="4">
        <f t="shared" si="6"/>
        <v>2665.2966326980809</v>
      </c>
      <c r="H20" s="4">
        <f t="shared" si="1"/>
        <v>390.04340966313379</v>
      </c>
      <c r="I20" s="4">
        <f t="shared" si="2"/>
        <v>1451.8282470794425</v>
      </c>
      <c r="J20" s="4">
        <f t="shared" si="3"/>
        <v>1365.1519338209685</v>
      </c>
      <c r="K20" s="4">
        <f t="shared" si="4"/>
        <v>3250.3617471927814</v>
      </c>
      <c r="L20" s="4">
        <f t="shared" si="5"/>
        <v>231945.81427967691</v>
      </c>
    </row>
    <row r="21" spans="1:17" x14ac:dyDescent="0.25">
      <c r="A21" s="6">
        <v>19</v>
      </c>
      <c r="B21" s="3" t="s">
        <v>38</v>
      </c>
      <c r="C21" s="3" t="s">
        <v>40</v>
      </c>
      <c r="D21" s="22">
        <f>'[3]FF- 05'!$C$33</f>
        <v>385266.58314618556</v>
      </c>
      <c r="E21" s="13"/>
      <c r="F21" s="4">
        <f t="shared" si="0"/>
        <v>10903.044303037052</v>
      </c>
      <c r="G21" s="4">
        <f t="shared" si="6"/>
        <v>4738.7789726980827</v>
      </c>
      <c r="H21" s="4">
        <f t="shared" si="1"/>
        <v>693.47984966313402</v>
      </c>
      <c r="I21" s="4">
        <f t="shared" si="2"/>
        <v>2581.2861070794434</v>
      </c>
      <c r="J21" s="4">
        <f t="shared" si="3"/>
        <v>2427.1794738209692</v>
      </c>
      <c r="K21" s="4">
        <f t="shared" si="4"/>
        <v>5778.9987471927834</v>
      </c>
      <c r="L21" s="4">
        <f t="shared" si="5"/>
        <v>412389.35059967701</v>
      </c>
    </row>
    <row r="22" spans="1:17" x14ac:dyDescent="0.25">
      <c r="A22" s="6">
        <v>20</v>
      </c>
      <c r="B22" s="3" t="s">
        <v>38</v>
      </c>
      <c r="C22" s="3" t="s">
        <v>41</v>
      </c>
      <c r="D22" s="22">
        <f>'[4]FF- 05'!$C$33</f>
        <v>372423.20314618555</v>
      </c>
      <c r="E22" s="13"/>
      <c r="F22" s="4">
        <f t="shared" si="0"/>
        <v>10539.576649037052</v>
      </c>
      <c r="G22" s="4">
        <f t="shared" si="6"/>
        <v>4580.8053986980822</v>
      </c>
      <c r="H22" s="4">
        <f t="shared" si="1"/>
        <v>670.36176566313395</v>
      </c>
      <c r="I22" s="4">
        <f t="shared" si="2"/>
        <v>2495.2354610794432</v>
      </c>
      <c r="J22" s="4">
        <f t="shared" si="3"/>
        <v>2346.2661798209688</v>
      </c>
      <c r="K22" s="4">
        <f t="shared" si="4"/>
        <v>5586.3480471927833</v>
      </c>
      <c r="L22" s="4">
        <f t="shared" si="5"/>
        <v>398641.79664767708</v>
      </c>
    </row>
    <row r="23" spans="1:17" x14ac:dyDescent="0.25">
      <c r="A23" s="6">
        <v>21</v>
      </c>
      <c r="B23" s="3" t="s">
        <v>38</v>
      </c>
      <c r="C23" s="3" t="s">
        <v>42</v>
      </c>
      <c r="D23" s="22">
        <f>'[5]FF- 05'!$C$33</f>
        <v>288099.50814618549</v>
      </c>
      <c r="E23" s="13"/>
      <c r="F23" s="4">
        <f t="shared" si="0"/>
        <v>8153.2160805370495</v>
      </c>
      <c r="G23" s="4">
        <f t="shared" si="6"/>
        <v>3543.6239501980817</v>
      </c>
      <c r="H23" s="4">
        <f t="shared" si="1"/>
        <v>518.57911466313385</v>
      </c>
      <c r="I23" s="4">
        <f t="shared" si="2"/>
        <v>1930.2667045794428</v>
      </c>
      <c r="J23" s="4">
        <f t="shared" si="3"/>
        <v>1815.0269013209686</v>
      </c>
      <c r="K23" s="4">
        <f t="shared" si="4"/>
        <v>4321.4926221927817</v>
      </c>
      <c r="L23" s="4">
        <f t="shared" si="5"/>
        <v>308381.71351967694</v>
      </c>
    </row>
    <row r="24" spans="1:17" x14ac:dyDescent="0.25">
      <c r="A24" s="6">
        <v>22</v>
      </c>
      <c r="B24" s="3" t="s">
        <v>38</v>
      </c>
      <c r="C24" s="3" t="s">
        <v>43</v>
      </c>
      <c r="D24" s="22">
        <f>'[6]FF- 05'!$C$33</f>
        <v>156113.63114618545</v>
      </c>
      <c r="E24" s="13"/>
      <c r="F24" s="4">
        <f t="shared" si="0"/>
        <v>4418.0157614370482</v>
      </c>
      <c r="G24" s="4">
        <f t="shared" si="6"/>
        <v>1920.197663098081</v>
      </c>
      <c r="H24" s="4">
        <f t="shared" si="1"/>
        <v>281.0045360631338</v>
      </c>
      <c r="I24" s="4">
        <f t="shared" si="2"/>
        <v>1045.9613286794427</v>
      </c>
      <c r="J24" s="4">
        <f t="shared" si="3"/>
        <v>983.51587622096838</v>
      </c>
      <c r="K24" s="4">
        <f t="shared" si="4"/>
        <v>2341.7044671927815</v>
      </c>
      <c r="L24" s="4">
        <f t="shared" si="5"/>
        <v>167104.03077887688</v>
      </c>
    </row>
    <row r="25" spans="1:17" x14ac:dyDescent="0.25">
      <c r="A25" s="6">
        <v>23</v>
      </c>
      <c r="B25" s="3" t="s">
        <v>38</v>
      </c>
      <c r="C25" s="3" t="s">
        <v>44</v>
      </c>
      <c r="D25" s="22">
        <f>'[7]FF- 05'!$C$33</f>
        <v>583692.43914618553</v>
      </c>
      <c r="E25" s="13"/>
      <c r="F25" s="4">
        <f t="shared" si="0"/>
        <v>16518.496027837053</v>
      </c>
      <c r="G25" s="4">
        <f t="shared" si="6"/>
        <v>7179.4170014980818</v>
      </c>
      <c r="H25" s="4">
        <f t="shared" si="1"/>
        <v>1050.6463904631339</v>
      </c>
      <c r="I25" s="4">
        <f t="shared" si="2"/>
        <v>3910.739342279443</v>
      </c>
      <c r="J25" s="4">
        <f t="shared" si="3"/>
        <v>3677.2623666209688</v>
      </c>
      <c r="K25" s="4">
        <f t="shared" si="4"/>
        <v>8755.3865871927828</v>
      </c>
      <c r="L25" s="4">
        <f t="shared" si="5"/>
        <v>624784.38686207694</v>
      </c>
    </row>
    <row r="26" spans="1:17" x14ac:dyDescent="0.25">
      <c r="A26" s="6">
        <v>24</v>
      </c>
      <c r="B26" s="3" t="s">
        <v>45</v>
      </c>
      <c r="C26" s="3" t="s">
        <v>46</v>
      </c>
      <c r="D26" s="22">
        <f>'[8]FF- 05'!$C$33</f>
        <v>178784.15314618548</v>
      </c>
      <c r="E26" s="13"/>
      <c r="F26" s="4">
        <f t="shared" si="0"/>
        <v>5059.5915340370493</v>
      </c>
      <c r="G26" s="4">
        <f t="shared" si="6"/>
        <v>2199.0450836980813</v>
      </c>
      <c r="H26" s="4">
        <f t="shared" si="1"/>
        <v>321.81147566313382</v>
      </c>
      <c r="I26" s="4">
        <f t="shared" si="2"/>
        <v>1197.8538260794428</v>
      </c>
      <c r="J26" s="4">
        <f t="shared" si="3"/>
        <v>1126.3401648209685</v>
      </c>
      <c r="K26" s="4">
        <f t="shared" si="4"/>
        <v>2681.7622971927822</v>
      </c>
      <c r="L26" s="4">
        <f t="shared" si="5"/>
        <v>191370.55752767692</v>
      </c>
    </row>
    <row r="27" spans="1:17" x14ac:dyDescent="0.25">
      <c r="A27" s="6">
        <v>25</v>
      </c>
      <c r="B27" s="3" t="s">
        <v>45</v>
      </c>
      <c r="C27" s="3" t="s">
        <v>47</v>
      </c>
      <c r="D27" s="22">
        <f>'[9]FF- 05'!$C$33</f>
        <v>177164.63514618546</v>
      </c>
      <c r="E27" s="13"/>
      <c r="F27" s="4">
        <f t="shared" si="0"/>
        <v>5013.759174637049</v>
      </c>
      <c r="G27" s="4">
        <f t="shared" si="6"/>
        <v>2179.1250122980814</v>
      </c>
      <c r="H27" s="4">
        <f t="shared" si="1"/>
        <v>318.89634326313382</v>
      </c>
      <c r="I27" s="4">
        <f t="shared" si="2"/>
        <v>1187.0030554794428</v>
      </c>
      <c r="J27" s="4">
        <f t="shared" si="3"/>
        <v>1116.1372014209685</v>
      </c>
      <c r="K27" s="4">
        <f t="shared" si="4"/>
        <v>2657.4695271927817</v>
      </c>
      <c r="L27" s="4">
        <f t="shared" si="5"/>
        <v>189637.02546047693</v>
      </c>
    </row>
    <row r="28" spans="1:17" x14ac:dyDescent="0.25">
      <c r="A28" s="6">
        <v>26</v>
      </c>
      <c r="B28" s="3" t="s">
        <v>48</v>
      </c>
      <c r="C28" s="3" t="s">
        <v>49</v>
      </c>
      <c r="D28" s="22">
        <f>'[10]FF- 05'!$C$33</f>
        <v>685803.22614618542</v>
      </c>
      <c r="E28" s="13"/>
      <c r="F28" s="4">
        <f t="shared" si="0"/>
        <v>19408.231299937048</v>
      </c>
      <c r="G28" s="4">
        <f t="shared" si="6"/>
        <v>8435.3796815980804</v>
      </c>
      <c r="H28" s="4">
        <f t="shared" si="1"/>
        <v>1234.4458070631338</v>
      </c>
      <c r="I28" s="4">
        <f t="shared" si="2"/>
        <v>4594.8816151794426</v>
      </c>
      <c r="J28" s="4">
        <f t="shared" si="3"/>
        <v>4320.5603247209683</v>
      </c>
      <c r="K28" s="4">
        <f t="shared" si="4"/>
        <v>10287.048392192781</v>
      </c>
      <c r="L28" s="4">
        <f t="shared" si="5"/>
        <v>734083.77326687681</v>
      </c>
    </row>
    <row r="29" spans="1:17" x14ac:dyDescent="0.25">
      <c r="A29" s="6">
        <v>27</v>
      </c>
      <c r="B29" s="3" t="s">
        <v>48</v>
      </c>
      <c r="C29" s="3" t="s">
        <v>50</v>
      </c>
      <c r="D29" s="22">
        <f>'[11]FF- 05'!$C$33</f>
        <v>256617.67514618547</v>
      </c>
      <c r="E29" s="13"/>
      <c r="F29" s="4">
        <f t="shared" si="0"/>
        <v>7262.2802066370496</v>
      </c>
      <c r="G29" s="4">
        <f t="shared" si="6"/>
        <v>3156.3974042980813</v>
      </c>
      <c r="H29" s="4">
        <f t="shared" si="1"/>
        <v>461.91181526313386</v>
      </c>
      <c r="I29" s="4">
        <f t="shared" si="2"/>
        <v>1719.3384234794428</v>
      </c>
      <c r="J29" s="4">
        <f t="shared" si="3"/>
        <v>1616.6913534209684</v>
      </c>
      <c r="K29" s="4">
        <f t="shared" si="4"/>
        <v>3849.2651271927821</v>
      </c>
      <c r="L29" s="4">
        <f t="shared" si="5"/>
        <v>274683.55947647698</v>
      </c>
      <c r="O29" s="1">
        <f>O12*16/L47</f>
        <v>1.634679515932896</v>
      </c>
      <c r="Q29" s="1" t="s">
        <v>16</v>
      </c>
    </row>
    <row r="30" spans="1:17" x14ac:dyDescent="0.25">
      <c r="A30" s="6">
        <v>28</v>
      </c>
      <c r="B30" s="3" t="s">
        <v>48</v>
      </c>
      <c r="C30" s="3" t="s">
        <v>51</v>
      </c>
      <c r="D30" s="22">
        <f>'[12]FF- 05'!$C$33</f>
        <v>216690.78314618545</v>
      </c>
      <c r="E30" s="13"/>
      <c r="F30" s="4">
        <f t="shared" si="0"/>
        <v>6132.349163037049</v>
      </c>
      <c r="G30" s="4">
        <f t="shared" si="6"/>
        <v>2665.2966326980809</v>
      </c>
      <c r="H30" s="4">
        <f t="shared" si="1"/>
        <v>390.04340966313379</v>
      </c>
      <c r="I30" s="4">
        <f t="shared" si="2"/>
        <v>1451.8282470794425</v>
      </c>
      <c r="J30" s="4">
        <f t="shared" si="3"/>
        <v>1365.1519338209685</v>
      </c>
      <c r="K30" s="4">
        <f t="shared" si="4"/>
        <v>3250.3617471927814</v>
      </c>
      <c r="L30" s="4">
        <f t="shared" si="5"/>
        <v>231945.81427967691</v>
      </c>
    </row>
    <row r="31" spans="1:17" x14ac:dyDescent="0.25">
      <c r="A31" s="6">
        <v>29</v>
      </c>
      <c r="B31" s="3" t="s">
        <v>48</v>
      </c>
      <c r="C31" s="11" t="s">
        <v>52</v>
      </c>
      <c r="D31" s="22">
        <f>'[13]FF- 05'!$C$33</f>
        <v>174010.27814618545</v>
      </c>
      <c r="E31" s="13"/>
      <c r="F31" s="4">
        <f t="shared" si="0"/>
        <v>4924.4908715370484</v>
      </c>
      <c r="G31" s="4">
        <f t="shared" si="6"/>
        <v>2140.3264211980809</v>
      </c>
      <c r="H31" s="4">
        <f t="shared" si="1"/>
        <v>313.2185006631338</v>
      </c>
      <c r="I31" s="4">
        <f t="shared" si="2"/>
        <v>1165.8688635794426</v>
      </c>
      <c r="J31" s="4">
        <f t="shared" si="3"/>
        <v>1096.2647523209682</v>
      </c>
      <c r="K31" s="4">
        <f t="shared" si="4"/>
        <v>2610.1541721927815</v>
      </c>
      <c r="L31" s="4">
        <f t="shared" si="5"/>
        <v>186260.60172767693</v>
      </c>
    </row>
    <row r="32" spans="1:17" x14ac:dyDescent="0.25">
      <c r="A32" s="6">
        <v>30</v>
      </c>
      <c r="B32" s="3" t="s">
        <v>53</v>
      </c>
      <c r="C32" s="11" t="s">
        <v>54</v>
      </c>
      <c r="D32" s="22">
        <f>'[14]FF- 05'!$C$33</f>
        <v>173112.33814618544</v>
      </c>
      <c r="E32" s="13"/>
      <c r="F32" s="4">
        <f t="shared" si="0"/>
        <v>4899.0791695370481</v>
      </c>
      <c r="G32" s="4">
        <f t="shared" si="6"/>
        <v>2129.2817591980811</v>
      </c>
      <c r="H32" s="4">
        <f t="shared" si="1"/>
        <v>311.60220866313381</v>
      </c>
      <c r="I32" s="4">
        <f t="shared" si="2"/>
        <v>1159.8526655794426</v>
      </c>
      <c r="J32" s="4">
        <f t="shared" si="3"/>
        <v>1090.6077303209684</v>
      </c>
      <c r="K32" s="4">
        <f t="shared" si="4"/>
        <v>2596.6850721927817</v>
      </c>
      <c r="L32" s="4">
        <f t="shared" si="5"/>
        <v>185299.44675167691</v>
      </c>
    </row>
    <row r="33" spans="1:15" x14ac:dyDescent="0.25">
      <c r="A33" s="6">
        <v>31</v>
      </c>
      <c r="B33" s="3" t="s">
        <v>53</v>
      </c>
      <c r="C33" s="11" t="s">
        <v>55</v>
      </c>
      <c r="D33" s="22">
        <f>'[15]FF- 05'!$C$33</f>
        <v>199607.56914618544</v>
      </c>
      <c r="E33" s="13"/>
      <c r="F33" s="4">
        <f t="shared" si="0"/>
        <v>5648.8942068370488</v>
      </c>
      <c r="G33" s="4">
        <f t="shared" si="6"/>
        <v>2455.1731004980811</v>
      </c>
      <c r="H33" s="4">
        <f t="shared" si="1"/>
        <v>359.29362446313377</v>
      </c>
      <c r="I33" s="4">
        <f t="shared" si="2"/>
        <v>1337.3707132794425</v>
      </c>
      <c r="J33" s="4">
        <f t="shared" si="3"/>
        <v>1257.5276856209682</v>
      </c>
      <c r="K33" s="4">
        <f t="shared" si="4"/>
        <v>2994.1135371927817</v>
      </c>
      <c r="L33" s="4">
        <f t="shared" si="5"/>
        <v>213659.94201407689</v>
      </c>
    </row>
    <row r="34" spans="1:15" x14ac:dyDescent="0.25">
      <c r="A34" s="6">
        <v>32</v>
      </c>
      <c r="B34" s="3" t="s">
        <v>53</v>
      </c>
      <c r="C34" s="11" t="s">
        <v>56</v>
      </c>
      <c r="D34" s="18">
        <v>199607.57</v>
      </c>
      <c r="E34" s="13"/>
      <c r="F34" s="4">
        <f t="shared" si="0"/>
        <v>5648.8942310000002</v>
      </c>
      <c r="G34" s="4">
        <f t="shared" si="6"/>
        <v>2455.1731110000001</v>
      </c>
      <c r="H34" s="4">
        <f t="shared" si="1"/>
        <v>359.29362600000002</v>
      </c>
      <c r="I34" s="4">
        <f t="shared" si="2"/>
        <v>1337.370719</v>
      </c>
      <c r="J34" s="4">
        <f t="shared" si="3"/>
        <v>1257.527691</v>
      </c>
      <c r="K34" s="4">
        <f t="shared" si="4"/>
        <v>2994.11355</v>
      </c>
      <c r="L34" s="4">
        <f t="shared" si="5"/>
        <v>213659.94292800003</v>
      </c>
    </row>
    <row r="35" spans="1:15" x14ac:dyDescent="0.25">
      <c r="A35" s="6">
        <v>33</v>
      </c>
      <c r="B35" s="3" t="s">
        <v>57</v>
      </c>
      <c r="C35" s="11" t="s">
        <v>58</v>
      </c>
      <c r="D35" s="22">
        <f>'[16]FF- 05'!$C$33</f>
        <v>202686.65110918545</v>
      </c>
      <c r="E35" s="13"/>
      <c r="F35" s="4">
        <f t="shared" si="0"/>
        <v>5736.0322263899488</v>
      </c>
      <c r="G35" s="4">
        <f t="shared" si="6"/>
        <v>2493.0458086429812</v>
      </c>
      <c r="H35" s="4">
        <f t="shared" si="1"/>
        <v>364.83597199653377</v>
      </c>
      <c r="I35" s="4">
        <f t="shared" si="2"/>
        <v>1358.0005624315424</v>
      </c>
      <c r="J35" s="4">
        <f t="shared" si="3"/>
        <v>1276.9259019878684</v>
      </c>
      <c r="K35" s="4">
        <f t="shared" si="4"/>
        <v>3040.2997666377814</v>
      </c>
      <c r="L35" s="4">
        <f t="shared" si="5"/>
        <v>216955.79134727214</v>
      </c>
    </row>
    <row r="36" spans="1:15" x14ac:dyDescent="0.25">
      <c r="A36" s="6">
        <v>34</v>
      </c>
      <c r="B36" s="3" t="s">
        <v>57</v>
      </c>
      <c r="C36" s="11" t="s">
        <v>59</v>
      </c>
      <c r="D36" s="22">
        <f>'[17]FF- 05'!$C$33</f>
        <v>224326.65714618543</v>
      </c>
      <c r="E36" s="13"/>
      <c r="F36" s="4">
        <f t="shared" si="0"/>
        <v>6348.4443972370482</v>
      </c>
      <c r="G36" s="4">
        <f t="shared" si="6"/>
        <v>2759.2178828980809</v>
      </c>
      <c r="H36" s="4">
        <f t="shared" si="1"/>
        <v>403.78798286313378</v>
      </c>
      <c r="I36" s="4">
        <f t="shared" si="2"/>
        <v>1502.9886028794424</v>
      </c>
      <c r="J36" s="4">
        <f t="shared" si="3"/>
        <v>1413.2579400209681</v>
      </c>
      <c r="K36" s="4">
        <f t="shared" si="4"/>
        <v>3364.8998571927814</v>
      </c>
      <c r="L36" s="4">
        <f t="shared" si="5"/>
        <v>240119.25380927688</v>
      </c>
    </row>
    <row r="37" spans="1:15" x14ac:dyDescent="0.25">
      <c r="A37" s="6">
        <v>35</v>
      </c>
      <c r="B37" s="3" t="s">
        <v>57</v>
      </c>
      <c r="C37" s="11" t="s">
        <v>60</v>
      </c>
      <c r="D37" s="22">
        <f>'[18]FF- 05'!$C$33</f>
        <v>538434.45614618552</v>
      </c>
      <c r="E37" s="13"/>
      <c r="F37" s="4">
        <f t="shared" si="0"/>
        <v>15237.695108937052</v>
      </c>
      <c r="G37" s="4">
        <f t="shared" si="6"/>
        <v>6622.7438105980818</v>
      </c>
      <c r="H37" s="4">
        <f t="shared" si="1"/>
        <v>969.1820210631339</v>
      </c>
      <c r="I37" s="4">
        <f t="shared" si="2"/>
        <v>3607.5108561794432</v>
      </c>
      <c r="J37" s="4">
        <f t="shared" si="3"/>
        <v>3392.1370737209686</v>
      </c>
      <c r="K37" s="4">
        <f t="shared" si="4"/>
        <v>8076.5168421927829</v>
      </c>
      <c r="L37" s="4">
        <f t="shared" si="5"/>
        <v>576340.24185887689</v>
      </c>
    </row>
    <row r="38" spans="1:15" x14ac:dyDescent="0.25">
      <c r="A38" s="6">
        <v>36</v>
      </c>
      <c r="B38" s="3" t="s">
        <v>57</v>
      </c>
      <c r="C38" s="11" t="s">
        <v>61</v>
      </c>
      <c r="D38" s="22">
        <f>'[19]FF- 05'!$C$33</f>
        <v>196154.65110918545</v>
      </c>
      <c r="E38" s="13"/>
      <c r="F38" s="4">
        <f t="shared" si="0"/>
        <v>5551.176626389949</v>
      </c>
      <c r="G38" s="4">
        <f t="shared" si="6"/>
        <v>2412.7022086429811</v>
      </c>
      <c r="H38" s="4">
        <f t="shared" si="1"/>
        <v>353.0783719965338</v>
      </c>
      <c r="I38" s="4">
        <f t="shared" si="2"/>
        <v>1314.2361624315427</v>
      </c>
      <c r="J38" s="4">
        <f t="shared" si="3"/>
        <v>1235.7743019878683</v>
      </c>
      <c r="K38" s="4">
        <f t="shared" si="4"/>
        <v>2942.3197666377814</v>
      </c>
      <c r="L38" s="4">
        <f t="shared" si="5"/>
        <v>209963.93854727212</v>
      </c>
    </row>
    <row r="39" spans="1:15" x14ac:dyDescent="0.25">
      <c r="A39" s="6">
        <v>37</v>
      </c>
      <c r="B39" s="3" t="s">
        <v>62</v>
      </c>
      <c r="C39" s="11" t="s">
        <v>63</v>
      </c>
      <c r="D39" s="22">
        <f>'[20]FF- 05'!$C$33</f>
        <v>174571.44570518547</v>
      </c>
      <c r="E39" s="13"/>
      <c r="F39" s="4">
        <f t="shared" si="0"/>
        <v>4940.3719134567491</v>
      </c>
      <c r="G39" s="4">
        <f t="shared" si="6"/>
        <v>2147.2287821737814</v>
      </c>
      <c r="H39" s="4">
        <f t="shared" si="1"/>
        <v>314.22860226933386</v>
      </c>
      <c r="I39" s="4">
        <f t="shared" si="2"/>
        <v>1169.6286862247428</v>
      </c>
      <c r="J39" s="4">
        <f t="shared" si="3"/>
        <v>1099.8001079426685</v>
      </c>
      <c r="K39" s="4">
        <f t="shared" si="4"/>
        <v>2618.5716855777819</v>
      </c>
      <c r="L39" s="4">
        <f t="shared" si="5"/>
        <v>186861.2754828305</v>
      </c>
    </row>
    <row r="40" spans="1:15" x14ac:dyDescent="0.25">
      <c r="A40" s="6">
        <v>38</v>
      </c>
      <c r="B40" s="3" t="s">
        <v>62</v>
      </c>
      <c r="C40" s="11" t="s">
        <v>64</v>
      </c>
      <c r="D40" s="22">
        <f>'[21]FF- 05'!$C$33</f>
        <v>164484.56067818546</v>
      </c>
      <c r="E40" s="13"/>
      <c r="F40" s="4">
        <f t="shared" si="0"/>
        <v>4654.9130671926487</v>
      </c>
      <c r="G40" s="4">
        <f t="shared" si="6"/>
        <v>2023.1600963416811</v>
      </c>
      <c r="H40" s="4">
        <f t="shared" si="1"/>
        <v>296.07220922073384</v>
      </c>
      <c r="I40" s="4">
        <f t="shared" si="2"/>
        <v>1102.0465565438426</v>
      </c>
      <c r="J40" s="4">
        <f t="shared" si="3"/>
        <v>1036.2527322725684</v>
      </c>
      <c r="K40" s="4">
        <f t="shared" si="4"/>
        <v>2467.2684101727818</v>
      </c>
      <c r="L40" s="4">
        <f t="shared" si="5"/>
        <v>176064.27374992974</v>
      </c>
    </row>
    <row r="41" spans="1:15" x14ac:dyDescent="0.25">
      <c r="A41" s="6">
        <v>39</v>
      </c>
      <c r="B41" s="3" t="s">
        <v>62</v>
      </c>
      <c r="C41" s="11" t="s">
        <v>65</v>
      </c>
      <c r="D41" s="22">
        <f>'[22]FF- 05'!$C$33</f>
        <v>418040.9521461855</v>
      </c>
      <c r="E41" s="13"/>
      <c r="F41" s="4">
        <f t="shared" si="0"/>
        <v>11830.558945737052</v>
      </c>
      <c r="G41" s="4">
        <f t="shared" si="6"/>
        <v>5141.9037113980821</v>
      </c>
      <c r="H41" s="4">
        <f t="shared" si="1"/>
        <v>752.47371386313387</v>
      </c>
      <c r="I41" s="4">
        <f t="shared" si="2"/>
        <v>2800.8743793794429</v>
      </c>
      <c r="J41" s="4">
        <f t="shared" si="3"/>
        <v>2633.6579985209687</v>
      </c>
      <c r="K41" s="4">
        <f t="shared" si="4"/>
        <v>6270.6142821927824</v>
      </c>
      <c r="L41" s="4">
        <f t="shared" si="5"/>
        <v>447471.03517727694</v>
      </c>
    </row>
    <row r="42" spans="1:15" x14ac:dyDescent="0.25">
      <c r="A42" s="6">
        <v>40</v>
      </c>
      <c r="B42" s="3" t="s">
        <v>66</v>
      </c>
      <c r="C42" s="11" t="s">
        <v>67</v>
      </c>
      <c r="D42" s="22">
        <f>'[23]FF- 05'!$C$33</f>
        <v>143527.02814618545</v>
      </c>
      <c r="E42" s="13"/>
      <c r="F42" s="4">
        <f t="shared" si="0"/>
        <v>4061.8148965370483</v>
      </c>
      <c r="G42" s="4">
        <f t="shared" si="6"/>
        <v>1765.382446198081</v>
      </c>
      <c r="H42" s="4">
        <f t="shared" si="1"/>
        <v>258.34865066313381</v>
      </c>
      <c r="I42" s="4">
        <f t="shared" si="2"/>
        <v>961.63108857944258</v>
      </c>
      <c r="J42" s="4">
        <f t="shared" si="3"/>
        <v>904.22027732096831</v>
      </c>
      <c r="K42" s="4">
        <f t="shared" si="4"/>
        <v>2152.9054221927818</v>
      </c>
      <c r="L42" s="4">
        <f t="shared" si="5"/>
        <v>153631.33092767693</v>
      </c>
    </row>
    <row r="43" spans="1:15" x14ac:dyDescent="0.25">
      <c r="A43" s="6">
        <v>41</v>
      </c>
      <c r="B43" s="3" t="s">
        <v>66</v>
      </c>
      <c r="C43" s="11" t="s">
        <v>68</v>
      </c>
      <c r="D43" s="22">
        <f>'[24]FF- 05'!$C$33</f>
        <v>143527.02814618545</v>
      </c>
      <c r="E43" s="13"/>
      <c r="F43" s="4">
        <f t="shared" si="0"/>
        <v>4061.8148965370483</v>
      </c>
      <c r="G43" s="4">
        <f t="shared" si="6"/>
        <v>1765.382446198081</v>
      </c>
      <c r="H43" s="4">
        <f t="shared" si="1"/>
        <v>258.34865066313381</v>
      </c>
      <c r="I43" s="4">
        <f t="shared" si="2"/>
        <v>961.63108857944258</v>
      </c>
      <c r="J43" s="4">
        <f t="shared" si="3"/>
        <v>904.22027732096831</v>
      </c>
      <c r="K43" s="4">
        <f t="shared" si="4"/>
        <v>2152.9054221927818</v>
      </c>
      <c r="L43" s="4">
        <f t="shared" si="5"/>
        <v>153631.33092767693</v>
      </c>
    </row>
    <row r="44" spans="1:15" x14ac:dyDescent="0.25">
      <c r="A44" s="6">
        <v>42</v>
      </c>
      <c r="B44" s="3" t="s">
        <v>66</v>
      </c>
      <c r="C44" s="3" t="s">
        <v>69</v>
      </c>
      <c r="D44" s="22">
        <f>'[25]FF- 05'!$C$33</f>
        <v>181435.63614618545</v>
      </c>
      <c r="E44" s="13"/>
      <c r="F44" s="4">
        <f t="shared" si="0"/>
        <v>5134.6285029370483</v>
      </c>
      <c r="G44" s="4">
        <f t="shared" si="6"/>
        <v>2231.658324598081</v>
      </c>
      <c r="H44" s="4">
        <f t="shared" si="1"/>
        <v>326.5841450631338</v>
      </c>
      <c r="I44" s="4">
        <f t="shared" si="2"/>
        <v>1215.6187621794427</v>
      </c>
      <c r="J44" s="4">
        <f t="shared" si="3"/>
        <v>1143.0445077209683</v>
      </c>
      <c r="K44" s="4">
        <f t="shared" si="4"/>
        <v>2721.5345421927818</v>
      </c>
      <c r="L44" s="4">
        <f t="shared" si="5"/>
        <v>194208.70493087691</v>
      </c>
    </row>
    <row r="45" spans="1:15" x14ac:dyDescent="0.25">
      <c r="A45" s="6">
        <v>43</v>
      </c>
      <c r="B45" s="3" t="s">
        <v>66</v>
      </c>
      <c r="C45" s="11" t="s">
        <v>70</v>
      </c>
      <c r="D45" s="22">
        <f>'[26]FF- 05'!$C$33</f>
        <v>171471.42364118545</v>
      </c>
      <c r="E45" s="13"/>
      <c r="F45" s="4">
        <f t="shared" si="0"/>
        <v>4852.6412890455485</v>
      </c>
      <c r="G45" s="4">
        <f t="shared" si="6"/>
        <v>2109.0985107865813</v>
      </c>
      <c r="H45" s="4">
        <f t="shared" si="1"/>
        <v>308.64856255413378</v>
      </c>
      <c r="I45" s="4">
        <f t="shared" si="2"/>
        <v>1148.8585383959426</v>
      </c>
      <c r="J45" s="4">
        <f t="shared" si="3"/>
        <v>1080.2699689394683</v>
      </c>
      <c r="K45" s="4">
        <f t="shared" si="4"/>
        <v>2572.0713546177817</v>
      </c>
      <c r="L45" s="4">
        <f t="shared" si="5"/>
        <v>183543.01186552487</v>
      </c>
    </row>
    <row r="46" spans="1:15" x14ac:dyDescent="0.25">
      <c r="A46" s="6">
        <v>44</v>
      </c>
      <c r="B46" s="3" t="s">
        <v>66</v>
      </c>
      <c r="C46" s="3" t="s">
        <v>71</v>
      </c>
      <c r="D46" s="22">
        <f>'[27]FF- 05'!$C$33</f>
        <v>171471.42364118545</v>
      </c>
      <c r="E46" s="13"/>
      <c r="F46" s="4">
        <f t="shared" si="0"/>
        <v>4852.6412890455485</v>
      </c>
      <c r="G46" s="4">
        <f t="shared" si="6"/>
        <v>2109.0985107865813</v>
      </c>
      <c r="H46" s="4">
        <f t="shared" si="1"/>
        <v>308.64856255413378</v>
      </c>
      <c r="I46" s="4">
        <f t="shared" si="2"/>
        <v>1148.8585383959426</v>
      </c>
      <c r="J46" s="4">
        <f t="shared" si="3"/>
        <v>1080.2699689394683</v>
      </c>
      <c r="K46" s="4">
        <f t="shared" si="4"/>
        <v>2572.0713546177817</v>
      </c>
      <c r="L46" s="4">
        <f t="shared" si="5"/>
        <v>183543.01186552487</v>
      </c>
      <c r="O46" s="2">
        <f>+L47</f>
        <v>17618132.312353663</v>
      </c>
    </row>
    <row r="47" spans="1:15" x14ac:dyDescent="0.25">
      <c r="A47" s="51" t="s">
        <v>12</v>
      </c>
      <c r="B47" s="51"/>
      <c r="C47" s="51"/>
      <c r="D47" s="9">
        <f>SUM(D3:D46)</f>
        <v>12363284.697315371</v>
      </c>
      <c r="E47" s="28"/>
      <c r="F47" s="9">
        <f>SUM(F3:F46)</f>
        <v>349880.95693402493</v>
      </c>
      <c r="G47" s="9">
        <f t="shared" ref="G47:L47" si="7">SUM(G3:G46)</f>
        <v>152253.65353573579</v>
      </c>
      <c r="H47" s="9">
        <f t="shared" si="7"/>
        <v>22253.912455167665</v>
      </c>
      <c r="I47" s="9">
        <f t="shared" si="7"/>
        <v>82834.007472012934</v>
      </c>
      <c r="J47" s="9">
        <f t="shared" si="7"/>
        <v>77888.693593086806</v>
      </c>
      <c r="K47" s="9">
        <f t="shared" si="7"/>
        <v>185449.27045973056</v>
      </c>
      <c r="L47" s="9">
        <f t="shared" si="7"/>
        <v>17618132.312353663</v>
      </c>
      <c r="O47" s="1">
        <v>16</v>
      </c>
    </row>
    <row r="48" spans="1:15" x14ac:dyDescent="0.25">
      <c r="O48" s="1">
        <f>+O46/O47</f>
        <v>1101133.2695221039</v>
      </c>
    </row>
    <row r="49" spans="2:15" ht="16.5" thickBot="1" x14ac:dyDescent="0.3">
      <c r="O49" s="1">
        <f>+O12/O48</f>
        <v>1.634679515932896</v>
      </c>
    </row>
    <row r="50" spans="2:15" x14ac:dyDescent="0.25">
      <c r="B50" s="1" t="s">
        <v>0</v>
      </c>
      <c r="C50" s="2">
        <f>'[28]FF-05'!$H$41</f>
        <v>10845796.537456034</v>
      </c>
      <c r="D50" s="2">
        <f>D47</f>
        <v>12363284.697315371</v>
      </c>
      <c r="F50" s="10">
        <f>D50-C50</f>
        <v>1517488.1598593369</v>
      </c>
      <c r="H50" s="2"/>
      <c r="I50" s="23" t="s">
        <v>0</v>
      </c>
      <c r="J50" s="24">
        <v>13186633.77</v>
      </c>
    </row>
    <row r="51" spans="2:15" ht="16.5" thickBot="1" x14ac:dyDescent="0.3">
      <c r="B51" s="1" t="s">
        <v>1</v>
      </c>
      <c r="C51" s="2">
        <f>'[28]FF-05'!$H$48</f>
        <v>1090649.48</v>
      </c>
      <c r="D51" s="2">
        <f>F47+G47+H47+I47+J47+K47</f>
        <v>870560.49444975855</v>
      </c>
      <c r="I51" s="25" t="s">
        <v>1</v>
      </c>
      <c r="J51" s="26">
        <v>839873.34</v>
      </c>
    </row>
    <row r="52" spans="2:15" x14ac:dyDescent="0.25">
      <c r="B52" s="1" t="s">
        <v>2</v>
      </c>
      <c r="C52" s="2">
        <f>SUM(C50:C51)</f>
        <v>11936446.017456034</v>
      </c>
      <c r="D52" s="2">
        <f>D50+D51</f>
        <v>13233845.19176513</v>
      </c>
    </row>
    <row r="55" spans="2:15" x14ac:dyDescent="0.25">
      <c r="B55" s="1" t="s">
        <v>3</v>
      </c>
      <c r="C55" s="2">
        <v>540432.69999999995</v>
      </c>
      <c r="D55" s="2">
        <f>F47</f>
        <v>349880.95693402493</v>
      </c>
    </row>
    <row r="56" spans="2:15" x14ac:dyDescent="0.25">
      <c r="B56" s="1" t="s">
        <v>4</v>
      </c>
      <c r="C56" s="2">
        <v>265570</v>
      </c>
      <c r="D56" s="2">
        <f>G47</f>
        <v>152253.65353573579</v>
      </c>
    </row>
    <row r="57" spans="2:15" x14ac:dyDescent="0.25">
      <c r="B57" s="1" t="s">
        <v>5</v>
      </c>
      <c r="C57" s="2">
        <v>29469</v>
      </c>
      <c r="D57" s="2">
        <f>H47</f>
        <v>22253.912455167665</v>
      </c>
    </row>
    <row r="58" spans="2:15" x14ac:dyDescent="0.25">
      <c r="B58" s="1" t="s">
        <v>6</v>
      </c>
      <c r="C58" s="2">
        <v>55438.6</v>
      </c>
      <c r="D58" s="2">
        <f>I47</f>
        <v>82834.007472012934</v>
      </c>
    </row>
    <row r="59" spans="2:15" x14ac:dyDescent="0.25">
      <c r="B59" s="1" t="s">
        <v>7</v>
      </c>
      <c r="C59" s="2">
        <v>88320</v>
      </c>
      <c r="D59" s="2">
        <f>J47</f>
        <v>77888.693593086806</v>
      </c>
    </row>
    <row r="60" spans="2:15" x14ac:dyDescent="0.25">
      <c r="B60" s="1" t="s">
        <v>8</v>
      </c>
      <c r="C60" s="2">
        <v>168565.84</v>
      </c>
      <c r="D60" s="2">
        <f>K47</f>
        <v>185449.27045973056</v>
      </c>
    </row>
    <row r="61" spans="2:15" x14ac:dyDescent="0.25">
      <c r="C61" s="5">
        <f>SUM(C55:C60)</f>
        <v>1147796.1399999999</v>
      </c>
      <c r="D61" s="2">
        <f>SUM(D55:D60)</f>
        <v>870560.49444975855</v>
      </c>
    </row>
  </sheetData>
  <mergeCells count="1">
    <mergeCell ref="A47:C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61"/>
  <sheetViews>
    <sheetView tabSelected="1" topLeftCell="F1" workbookViewId="0">
      <selection activeCell="F4" sqref="F4"/>
    </sheetView>
  </sheetViews>
  <sheetFormatPr baseColWidth="10" defaultRowHeight="19.5" x14ac:dyDescent="0.4"/>
  <cols>
    <col min="1" max="2" width="11.42578125" style="31"/>
    <col min="3" max="3" width="52.140625" style="35" customWidth="1"/>
    <col min="4" max="4" width="28.7109375" style="41" hidden="1" customWidth="1"/>
    <col min="5" max="5" width="26" style="50" customWidth="1"/>
    <col min="6" max="6" width="26" style="41" customWidth="1"/>
    <col min="7" max="7" width="12.140625" style="41" customWidth="1"/>
    <col min="8" max="8" width="15.42578125" style="38" bestFit="1" customWidth="1"/>
    <col min="9" max="9" width="15.28515625" style="31" bestFit="1" customWidth="1"/>
    <col min="10" max="10" width="15.85546875" style="31" customWidth="1"/>
    <col min="11" max="11" width="13.7109375" style="31" customWidth="1"/>
    <col min="12" max="12" width="30.5703125" style="31" bestFit="1" customWidth="1"/>
    <col min="13" max="15" width="14.28515625" style="31" customWidth="1"/>
    <col min="16" max="16" width="16.85546875" style="31" customWidth="1"/>
    <col min="17" max="17" width="11.42578125" style="31"/>
    <col min="18" max="18" width="12" style="31" bestFit="1" customWidth="1"/>
    <col min="19" max="16384" width="11.42578125" style="31"/>
  </cols>
  <sheetData>
    <row r="2" spans="3:18" x14ac:dyDescent="0.4">
      <c r="C2" s="30" t="s">
        <v>11</v>
      </c>
      <c r="D2" s="39" t="s">
        <v>72</v>
      </c>
      <c r="E2" s="48" t="s">
        <v>73</v>
      </c>
      <c r="F2" s="45"/>
      <c r="G2" s="46"/>
    </row>
    <row r="3" spans="3:18" x14ac:dyDescent="0.4">
      <c r="C3" s="32" t="s">
        <v>18</v>
      </c>
      <c r="D3" s="40"/>
      <c r="E3" s="40">
        <v>174060.90814618499</v>
      </c>
      <c r="F3" s="40">
        <v>174060.91</v>
      </c>
      <c r="H3" s="38">
        <v>11840.279766515299</v>
      </c>
      <c r="I3" s="41">
        <f t="shared" ref="I3:I46" si="0">E3+H3</f>
        <v>185901.18791270029</v>
      </c>
      <c r="K3" s="31">
        <v>185914.45599094019</v>
      </c>
      <c r="M3" s="41">
        <f>I3-K3</f>
        <v>-13.268078239896568</v>
      </c>
      <c r="N3" s="41"/>
    </row>
    <row r="4" spans="3:18" x14ac:dyDescent="0.4">
      <c r="C4" s="33" t="s">
        <v>19</v>
      </c>
      <c r="D4" s="40"/>
      <c r="E4" s="40">
        <v>200465.231109185</v>
      </c>
      <c r="F4" s="41">
        <v>200465.23</v>
      </c>
      <c r="H4" s="38">
        <v>13636.401447466076</v>
      </c>
      <c r="I4" s="41">
        <f t="shared" si="0"/>
        <v>214101.63255665108</v>
      </c>
      <c r="O4" s="41">
        <v>174060.91</v>
      </c>
      <c r="P4" s="40">
        <f>F6</f>
        <v>1587617.1</v>
      </c>
      <c r="R4" s="38"/>
    </row>
    <row r="5" spans="3:18" x14ac:dyDescent="0.4">
      <c r="C5" s="32" t="s">
        <v>20</v>
      </c>
      <c r="D5" s="40"/>
      <c r="E5" s="40">
        <v>226023.00814618499</v>
      </c>
      <c r="F5" s="41">
        <v>226023.01</v>
      </c>
      <c r="H5" s="38">
        <v>15374.937880208074</v>
      </c>
      <c r="I5" s="41">
        <f t="shared" si="0"/>
        <v>241397.94602639307</v>
      </c>
      <c r="K5" s="43" t="s">
        <v>75</v>
      </c>
      <c r="L5" s="43" t="s">
        <v>76</v>
      </c>
      <c r="M5" s="44">
        <v>3.0217642846628999E-2</v>
      </c>
      <c r="N5" s="42">
        <v>3.0200000000000001E-2</v>
      </c>
      <c r="O5" s="31">
        <f>G$3*M5</f>
        <v>0</v>
      </c>
      <c r="P5" s="38">
        <f>F$6*N5</f>
        <v>47946.036420000004</v>
      </c>
      <c r="R5" s="38"/>
    </row>
    <row r="6" spans="3:18" x14ac:dyDescent="0.4">
      <c r="C6" s="34" t="s">
        <v>21</v>
      </c>
      <c r="D6" s="40"/>
      <c r="E6" s="40">
        <v>1587617.0961461901</v>
      </c>
      <c r="F6" s="41">
        <v>1587617.1</v>
      </c>
      <c r="H6" s="38">
        <v>107995.70553019329</v>
      </c>
      <c r="I6" s="41">
        <f t="shared" si="0"/>
        <v>1695612.8016763832</v>
      </c>
      <c r="K6" s="43" t="s">
        <v>77</v>
      </c>
      <c r="L6" s="43" t="s">
        <v>78</v>
      </c>
      <c r="M6" s="44">
        <v>1.3169446318212421E-2</v>
      </c>
      <c r="N6" s="42">
        <v>1.32E-2</v>
      </c>
      <c r="O6" s="31">
        <f t="shared" ref="O6:O9" si="1">G$3*M6</f>
        <v>0</v>
      </c>
      <c r="P6" s="38">
        <f t="shared" ref="P6:P9" si="2">F$6*N6</f>
        <v>20956.545720000002</v>
      </c>
      <c r="R6" s="38"/>
    </row>
    <row r="7" spans="3:18" x14ac:dyDescent="0.4">
      <c r="C7" s="33" t="s">
        <v>22</v>
      </c>
      <c r="D7" s="40"/>
      <c r="E7" s="40">
        <v>167140.94814618499</v>
      </c>
      <c r="F7" s="41">
        <v>167140.95000000001</v>
      </c>
      <c r="H7" s="38">
        <v>11369.557975817301</v>
      </c>
      <c r="I7" s="41">
        <f t="shared" si="0"/>
        <v>178510.50612200229</v>
      </c>
      <c r="K7" s="43" t="s">
        <v>79</v>
      </c>
      <c r="L7" s="43" t="s">
        <v>80</v>
      </c>
      <c r="M7" s="44">
        <v>1.8772535471311656E-3</v>
      </c>
      <c r="N7" s="42">
        <v>1.9E-3</v>
      </c>
      <c r="O7" s="31">
        <f>G$3*M7</f>
        <v>0</v>
      </c>
      <c r="P7" s="38">
        <f t="shared" si="2"/>
        <v>3016.4724900000001</v>
      </c>
      <c r="R7" s="38"/>
    </row>
    <row r="8" spans="3:18" x14ac:dyDescent="0.4">
      <c r="C8" s="33" t="s">
        <v>23</v>
      </c>
      <c r="D8" s="40"/>
      <c r="E8" s="40">
        <v>136445.33014618541</v>
      </c>
      <c r="F8" s="41">
        <v>136445.32999999999</v>
      </c>
      <c r="H8" s="38">
        <v>9281.5262138501348</v>
      </c>
      <c r="I8" s="41">
        <f t="shared" si="0"/>
        <v>145726.85636003554</v>
      </c>
      <c r="K8" s="43" t="s">
        <v>81</v>
      </c>
      <c r="L8" s="43" t="s">
        <v>82</v>
      </c>
      <c r="M8" s="44">
        <v>6.756428117252646E-3</v>
      </c>
      <c r="N8" s="42">
        <v>6.7999999999999996E-3</v>
      </c>
      <c r="O8" s="31">
        <f t="shared" si="1"/>
        <v>0</v>
      </c>
      <c r="P8" s="38">
        <f t="shared" si="2"/>
        <v>10795.79628</v>
      </c>
      <c r="R8" s="38"/>
    </row>
    <row r="9" spans="3:18" x14ac:dyDescent="0.4">
      <c r="C9" s="33" t="s">
        <v>24</v>
      </c>
      <c r="D9" s="40"/>
      <c r="E9" s="40">
        <v>264359.36814618547</v>
      </c>
      <c r="F9" s="41">
        <v>264359.37</v>
      </c>
      <c r="H9" s="38">
        <v>17982.721744282982</v>
      </c>
      <c r="I9" s="41">
        <f t="shared" si="0"/>
        <v>282342.08989046846</v>
      </c>
      <c r="K9" s="43" t="s">
        <v>83</v>
      </c>
      <c r="L9" s="43" t="s">
        <v>84</v>
      </c>
      <c r="M9" s="44">
        <v>1.600300253044968E-2</v>
      </c>
      <c r="N9" s="42">
        <v>1.6E-2</v>
      </c>
      <c r="O9" s="31">
        <f t="shared" si="1"/>
        <v>0</v>
      </c>
      <c r="P9" s="38">
        <f t="shared" si="2"/>
        <v>25401.873600000003</v>
      </c>
      <c r="R9" s="38"/>
    </row>
    <row r="10" spans="3:18" x14ac:dyDescent="0.4">
      <c r="C10" s="32" t="s">
        <v>25</v>
      </c>
      <c r="D10" s="40"/>
      <c r="E10" s="40">
        <v>201150.26614618552</v>
      </c>
      <c r="F10" s="41">
        <v>201150.27</v>
      </c>
      <c r="H10" s="38">
        <v>13683.000115566409</v>
      </c>
      <c r="I10" s="41">
        <f t="shared" si="0"/>
        <v>214833.26626175194</v>
      </c>
      <c r="O10" s="41">
        <f>SUM(O4:O9)</f>
        <v>174060.91</v>
      </c>
      <c r="P10" s="38">
        <f>SUM(P4:P9)</f>
        <v>1695733.8245100002</v>
      </c>
      <c r="R10" s="38"/>
    </row>
    <row r="11" spans="3:18" x14ac:dyDescent="0.4">
      <c r="C11" s="32" t="s">
        <v>27</v>
      </c>
      <c r="D11" s="40"/>
      <c r="E11" s="40">
        <v>171063.18276918546</v>
      </c>
      <c r="F11" s="41">
        <v>171063.18</v>
      </c>
      <c r="H11" s="38">
        <v>11636.363174875714</v>
      </c>
      <c r="I11" s="41">
        <f t="shared" si="0"/>
        <v>182699.54594406116</v>
      </c>
      <c r="P11" s="41"/>
    </row>
    <row r="12" spans="3:18" x14ac:dyDescent="0.4">
      <c r="C12" s="32" t="s">
        <v>28</v>
      </c>
      <c r="D12" s="40"/>
      <c r="E12" s="40">
        <v>247434.16414618547</v>
      </c>
      <c r="F12" s="41">
        <v>247434.16</v>
      </c>
      <c r="H12" s="38">
        <v>16831.405503320715</v>
      </c>
      <c r="I12" s="41">
        <f t="shared" si="0"/>
        <v>264265.56964950619</v>
      </c>
    </row>
    <row r="13" spans="3:18" x14ac:dyDescent="0.4">
      <c r="C13" s="32" t="s">
        <v>29</v>
      </c>
      <c r="D13" s="40"/>
      <c r="E13" s="40">
        <v>161493.77957718549</v>
      </c>
      <c r="F13" s="41">
        <v>161493.78</v>
      </c>
      <c r="H13" s="38">
        <v>10985.416260955761</v>
      </c>
      <c r="I13" s="41">
        <f t="shared" si="0"/>
        <v>172479.19583814126</v>
      </c>
    </row>
    <row r="14" spans="3:18" x14ac:dyDescent="0.4">
      <c r="C14" s="33" t="s">
        <v>30</v>
      </c>
      <c r="D14" s="40"/>
      <c r="E14" s="40">
        <v>666146.24814618554</v>
      </c>
      <c r="F14" s="41">
        <v>666146.25</v>
      </c>
      <c r="H14" s="38">
        <v>45313.781408293871</v>
      </c>
      <c r="I14" s="41">
        <f t="shared" si="0"/>
        <v>711460.02955447941</v>
      </c>
    </row>
    <row r="15" spans="3:18" x14ac:dyDescent="0.4">
      <c r="C15" s="33" t="s">
        <v>32</v>
      </c>
      <c r="D15" s="40"/>
      <c r="E15" s="40">
        <v>298031.86514618556</v>
      </c>
      <c r="F15" s="41">
        <v>298031.87</v>
      </c>
      <c r="H15" s="38">
        <v>20273.252048665319</v>
      </c>
      <c r="I15" s="41">
        <f t="shared" si="0"/>
        <v>318305.11719485087</v>
      </c>
    </row>
    <row r="16" spans="3:18" x14ac:dyDescent="0.4">
      <c r="C16" s="32" t="s">
        <v>33</v>
      </c>
      <c r="D16" s="40"/>
      <c r="E16" s="40">
        <v>152495.03610918546</v>
      </c>
      <c r="F16" s="41">
        <v>152495.04000000001</v>
      </c>
      <c r="H16" s="38">
        <v>10373.287774766672</v>
      </c>
      <c r="I16" s="41">
        <f t="shared" si="0"/>
        <v>162868.32388395214</v>
      </c>
    </row>
    <row r="17" spans="3:14" x14ac:dyDescent="0.4">
      <c r="C17" s="32" t="s">
        <v>34</v>
      </c>
      <c r="D17" s="40"/>
      <c r="E17" s="40">
        <v>126551.75814618541</v>
      </c>
      <c r="F17" s="41">
        <v>126551.76</v>
      </c>
      <c r="H17" s="38">
        <v>8608.5281144045075</v>
      </c>
      <c r="I17" s="41">
        <f t="shared" si="0"/>
        <v>135160.28626058993</v>
      </c>
    </row>
    <row r="18" spans="3:14" x14ac:dyDescent="0.4">
      <c r="C18" s="32" t="s">
        <v>36</v>
      </c>
      <c r="D18" s="40"/>
      <c r="E18" s="40">
        <v>229900.38394418551</v>
      </c>
      <c r="F18" s="41">
        <v>229900.38</v>
      </c>
      <c r="H18" s="38">
        <v>15638.691612721515</v>
      </c>
      <c r="I18" s="41">
        <f t="shared" si="0"/>
        <v>245539.07555690702</v>
      </c>
      <c r="K18" s="42"/>
      <c r="M18" s="38"/>
      <c r="N18" s="38"/>
    </row>
    <row r="19" spans="3:14" x14ac:dyDescent="0.4">
      <c r="C19" s="32" t="s">
        <v>37</v>
      </c>
      <c r="D19" s="40"/>
      <c r="E19" s="40">
        <v>327315.44114618556</v>
      </c>
      <c r="F19" s="41">
        <v>327315.44</v>
      </c>
      <c r="H19" s="38">
        <v>22265.231385650135</v>
      </c>
      <c r="I19" s="41">
        <f t="shared" si="0"/>
        <v>349580.67253183568</v>
      </c>
      <c r="K19" s="42"/>
      <c r="M19" s="38"/>
      <c r="N19" s="38"/>
    </row>
    <row r="20" spans="3:14" x14ac:dyDescent="0.4">
      <c r="C20" s="32" t="s">
        <v>39</v>
      </c>
      <c r="D20" s="40"/>
      <c r="E20" s="40">
        <v>216690.78314618551</v>
      </c>
      <c r="F20" s="41">
        <v>216690.78</v>
      </c>
      <c r="H20" s="38">
        <v>14740.124721866583</v>
      </c>
      <c r="I20" s="41">
        <f t="shared" si="0"/>
        <v>231430.90786805211</v>
      </c>
      <c r="K20" s="42"/>
      <c r="M20" s="38"/>
      <c r="N20" s="38"/>
    </row>
    <row r="21" spans="3:14" x14ac:dyDescent="0.4">
      <c r="C21" s="32" t="s">
        <v>40</v>
      </c>
      <c r="D21" s="40"/>
      <c r="E21" s="40">
        <v>385266.58314618567</v>
      </c>
      <c r="F21" s="41">
        <v>385266.58</v>
      </c>
      <c r="H21" s="38">
        <v>26207.286734992475</v>
      </c>
      <c r="I21" s="41">
        <f t="shared" si="0"/>
        <v>411473.86988117814</v>
      </c>
      <c r="K21" s="42"/>
      <c r="M21" s="38"/>
      <c r="N21" s="38"/>
    </row>
    <row r="22" spans="3:14" x14ac:dyDescent="0.4">
      <c r="C22" s="32" t="s">
        <v>41</v>
      </c>
      <c r="D22" s="40"/>
      <c r="E22" s="40">
        <v>372423.20314618567</v>
      </c>
      <c r="F22" s="41">
        <v>372423.2</v>
      </c>
      <c r="H22" s="38">
        <v>25333.631564700292</v>
      </c>
      <c r="I22" s="41">
        <f t="shared" si="0"/>
        <v>397756.83471088595</v>
      </c>
      <c r="K22" s="42"/>
      <c r="M22" s="38"/>
      <c r="N22" s="38"/>
    </row>
    <row r="23" spans="3:14" x14ac:dyDescent="0.4">
      <c r="C23" s="32" t="s">
        <v>42</v>
      </c>
      <c r="D23" s="40"/>
      <c r="E23" s="40">
        <v>288099.50814618549</v>
      </c>
      <c r="F23" s="41">
        <v>288099.51</v>
      </c>
      <c r="H23" s="38">
        <v>19597.615647169932</v>
      </c>
      <c r="I23" s="41">
        <f t="shared" si="0"/>
        <v>307697.12379335542</v>
      </c>
      <c r="M23" s="38"/>
      <c r="N23" s="38"/>
    </row>
    <row r="24" spans="3:14" x14ac:dyDescent="0.4">
      <c r="C24" s="32" t="s">
        <v>43</v>
      </c>
      <c r="D24" s="40"/>
      <c r="E24" s="40">
        <v>156113.63114618548</v>
      </c>
      <c r="F24" s="41">
        <v>156113.63</v>
      </c>
      <c r="H24" s="38">
        <v>10619.438263444004</v>
      </c>
      <c r="I24" s="41">
        <f t="shared" si="0"/>
        <v>166733.06940962948</v>
      </c>
    </row>
    <row r="25" spans="3:14" x14ac:dyDescent="0.4">
      <c r="C25" s="32" t="s">
        <v>44</v>
      </c>
      <c r="D25" s="40"/>
      <c r="E25" s="40">
        <v>583692.43914618518</v>
      </c>
      <c r="F25" s="41">
        <v>583692.43999999994</v>
      </c>
      <c r="H25" s="38">
        <v>39704.962192235929</v>
      </c>
      <c r="I25" s="41">
        <f t="shared" si="0"/>
        <v>623397.40133842116</v>
      </c>
    </row>
    <row r="26" spans="3:14" x14ac:dyDescent="0.4">
      <c r="C26" s="32" t="s">
        <v>46</v>
      </c>
      <c r="D26" s="40"/>
      <c r="E26" s="40">
        <v>178784.15314618548</v>
      </c>
      <c r="F26" s="41">
        <v>178784.15</v>
      </c>
      <c r="H26" s="38">
        <v>12161.572713917529</v>
      </c>
      <c r="I26" s="41">
        <f t="shared" si="0"/>
        <v>190945.725860103</v>
      </c>
    </row>
    <row r="27" spans="3:14" x14ac:dyDescent="0.4">
      <c r="C27" s="32" t="s">
        <v>47</v>
      </c>
      <c r="D27" s="40"/>
      <c r="E27" s="40">
        <v>177164.63514618549</v>
      </c>
      <c r="F27" s="41">
        <v>177164.64</v>
      </c>
      <c r="H27" s="38">
        <v>12051.406988533616</v>
      </c>
      <c r="I27" s="41">
        <f t="shared" si="0"/>
        <v>189216.04213471911</v>
      </c>
    </row>
    <row r="28" spans="3:14" x14ac:dyDescent="0.4">
      <c r="C28" s="32" t="s">
        <v>49</v>
      </c>
      <c r="D28" s="40"/>
      <c r="E28" s="40">
        <v>685803.2261461853</v>
      </c>
      <c r="F28" s="41">
        <v>685803</v>
      </c>
      <c r="H28" s="38">
        <v>46650.923224701975</v>
      </c>
      <c r="I28" s="41">
        <f t="shared" si="0"/>
        <v>732454.14937088732</v>
      </c>
    </row>
    <row r="29" spans="3:14" x14ac:dyDescent="0.4">
      <c r="C29" s="32" t="s">
        <v>50</v>
      </c>
      <c r="D29" s="40"/>
      <c r="E29" s="40">
        <v>256617.6751461855</v>
      </c>
      <c r="F29" s="41">
        <v>256618</v>
      </c>
      <c r="H29" s="38">
        <v>17456.102574230797</v>
      </c>
      <c r="I29" s="41">
        <f t="shared" si="0"/>
        <v>274073.77772041631</v>
      </c>
    </row>
    <row r="30" spans="3:14" x14ac:dyDescent="0.4">
      <c r="C30" s="32" t="s">
        <v>51</v>
      </c>
      <c r="D30" s="40"/>
      <c r="E30" s="40">
        <v>295804.07414618554</v>
      </c>
      <c r="F30" s="41">
        <v>295804</v>
      </c>
      <c r="H30" s="38">
        <v>20121.709298588594</v>
      </c>
      <c r="I30" s="41">
        <f t="shared" si="0"/>
        <v>315925.7834447741</v>
      </c>
    </row>
    <row r="31" spans="3:14" x14ac:dyDescent="0.4">
      <c r="C31" s="33" t="s">
        <v>52</v>
      </c>
      <c r="D31" s="40"/>
      <c r="E31" s="40">
        <v>174010.2781461855</v>
      </c>
      <c r="F31" s="41">
        <v>174010</v>
      </c>
      <c r="H31" s="38">
        <v>11836.835722870112</v>
      </c>
      <c r="I31" s="41">
        <f t="shared" si="0"/>
        <v>185847.11386905561</v>
      </c>
    </row>
    <row r="32" spans="3:14" x14ac:dyDescent="0.4">
      <c r="C32" s="33" t="s">
        <v>54</v>
      </c>
      <c r="D32" s="40"/>
      <c r="E32" s="40">
        <v>173112.33814618553</v>
      </c>
      <c r="F32" s="41">
        <v>173112</v>
      </c>
      <c r="H32" s="38">
        <v>11775.754455819526</v>
      </c>
      <c r="I32" s="41">
        <f t="shared" si="0"/>
        <v>184888.09260200505</v>
      </c>
    </row>
    <row r="33" spans="3:9" x14ac:dyDescent="0.4">
      <c r="C33" s="33" t="s">
        <v>55</v>
      </c>
      <c r="D33" s="40"/>
      <c r="E33" s="40">
        <v>199607.5691461855</v>
      </c>
      <c r="F33" s="41">
        <v>199608</v>
      </c>
      <c r="H33" s="38">
        <v>13578.060044475758</v>
      </c>
      <c r="I33" s="41">
        <f t="shared" si="0"/>
        <v>213185.62919066125</v>
      </c>
    </row>
    <row r="34" spans="3:9" x14ac:dyDescent="0.4">
      <c r="C34" s="33" t="s">
        <v>56</v>
      </c>
      <c r="D34" s="40"/>
      <c r="E34" s="40">
        <v>157379.70610918544</v>
      </c>
      <c r="F34" s="41">
        <v>157380</v>
      </c>
      <c r="H34" s="38">
        <v>10705.561459783472</v>
      </c>
      <c r="I34" s="41">
        <f t="shared" si="0"/>
        <v>168085.26756896891</v>
      </c>
    </row>
    <row r="35" spans="3:9" x14ac:dyDescent="0.4">
      <c r="C35" s="33" t="s">
        <v>58</v>
      </c>
      <c r="D35" s="40"/>
      <c r="E35" s="40">
        <v>202686.65110918545</v>
      </c>
      <c r="F35" s="41">
        <v>202687</v>
      </c>
      <c r="H35" s="38">
        <v>13787.510818082728</v>
      </c>
      <c r="I35" s="41">
        <f t="shared" si="0"/>
        <v>216474.16192726817</v>
      </c>
    </row>
    <row r="36" spans="3:9" x14ac:dyDescent="0.4">
      <c r="C36" s="33" t="s">
        <v>59</v>
      </c>
      <c r="D36" s="40"/>
      <c r="E36" s="40">
        <v>224326.65714618555</v>
      </c>
      <c r="F36" s="41">
        <v>224327</v>
      </c>
      <c r="H36" s="38">
        <v>15259.545684245621</v>
      </c>
      <c r="I36" s="41">
        <f t="shared" si="0"/>
        <v>239586.20283043117</v>
      </c>
    </row>
    <row r="37" spans="3:9" x14ac:dyDescent="0.4">
      <c r="C37" s="33" t="s">
        <v>60</v>
      </c>
      <c r="D37" s="40"/>
      <c r="E37" s="40">
        <v>538434.45614618564</v>
      </c>
      <c r="F37" s="41">
        <v>538434</v>
      </c>
      <c r="H37" s="38">
        <v>36626.343413927942</v>
      </c>
      <c r="I37" s="41">
        <f t="shared" si="0"/>
        <v>575060.79956011358</v>
      </c>
    </row>
    <row r="38" spans="3:9" x14ac:dyDescent="0.4">
      <c r="C38" s="33" t="s">
        <v>61</v>
      </c>
      <c r="D38" s="40"/>
      <c r="E38" s="40">
        <v>191608.77414618552</v>
      </c>
      <c r="F38" s="41">
        <v>191609</v>
      </c>
      <c r="H38" s="38">
        <v>13033.951826245258</v>
      </c>
      <c r="I38" s="41">
        <f t="shared" si="0"/>
        <v>204642.72597243078</v>
      </c>
    </row>
    <row r="39" spans="3:9" x14ac:dyDescent="0.4">
      <c r="C39" s="33" t="s">
        <v>63</v>
      </c>
      <c r="D39" s="40"/>
      <c r="E39" s="40">
        <v>174571.4457051855</v>
      </c>
      <c r="F39" s="41">
        <v>174571</v>
      </c>
      <c r="H39" s="38">
        <v>11875.008457720329</v>
      </c>
      <c r="I39" s="41">
        <f t="shared" si="0"/>
        <v>186446.45416290584</v>
      </c>
    </row>
    <row r="40" spans="3:9" x14ac:dyDescent="0.4">
      <c r="C40" s="33" t="s">
        <v>64</v>
      </c>
      <c r="D40" s="40"/>
      <c r="E40" s="40">
        <v>164484.56067818546</v>
      </c>
      <c r="F40" s="41">
        <v>164485</v>
      </c>
      <c r="H40" s="38">
        <v>11188.86047673858</v>
      </c>
      <c r="I40" s="41">
        <f t="shared" si="0"/>
        <v>175673.42115492403</v>
      </c>
    </row>
    <row r="41" spans="3:9" x14ac:dyDescent="0.4">
      <c r="C41" s="33" t="s">
        <v>65</v>
      </c>
      <c r="D41" s="40"/>
      <c r="E41" s="40">
        <v>418040.95214618545</v>
      </c>
      <c r="F41" s="41">
        <v>418041</v>
      </c>
      <c r="H41" s="38">
        <v>28436.722983854816</v>
      </c>
      <c r="I41" s="41">
        <f t="shared" si="0"/>
        <v>446477.67513004027</v>
      </c>
    </row>
    <row r="42" spans="3:9" x14ac:dyDescent="0.4">
      <c r="C42" s="33" t="s">
        <v>67</v>
      </c>
      <c r="D42" s="40"/>
      <c r="E42" s="40">
        <v>143527.02814618542</v>
      </c>
      <c r="F42" s="41">
        <v>143527</v>
      </c>
      <c r="H42" s="38">
        <v>9763.2500336037974</v>
      </c>
      <c r="I42" s="41">
        <f t="shared" si="0"/>
        <v>153290.27817978922</v>
      </c>
    </row>
    <row r="43" spans="3:9" x14ac:dyDescent="0.4">
      <c r="C43" s="33" t="s">
        <v>68</v>
      </c>
      <c r="D43" s="40"/>
      <c r="E43" s="40">
        <v>139175.20814618544</v>
      </c>
      <c r="F43" s="41">
        <v>139175</v>
      </c>
      <c r="H43" s="38">
        <v>9467.2228162216961</v>
      </c>
      <c r="I43" s="41">
        <f t="shared" si="0"/>
        <v>148642.43096240715</v>
      </c>
    </row>
    <row r="44" spans="3:9" x14ac:dyDescent="0.4">
      <c r="C44" s="32" t="s">
        <v>69</v>
      </c>
      <c r="D44" s="40"/>
      <c r="E44" s="40">
        <v>181435.63614618554</v>
      </c>
      <c r="F44" s="41">
        <v>181436</v>
      </c>
      <c r="H44" s="38">
        <v>12341.936592576563</v>
      </c>
      <c r="I44" s="41">
        <f t="shared" si="0"/>
        <v>193777.5727387621</v>
      </c>
    </row>
    <row r="45" spans="3:9" x14ac:dyDescent="0.4">
      <c r="C45" s="33" t="s">
        <v>70</v>
      </c>
      <c r="D45" s="40"/>
      <c r="E45" s="40">
        <v>171471.42364118501</v>
      </c>
      <c r="F45" s="41">
        <v>171471</v>
      </c>
      <c r="H45" s="38">
        <v>11664.133259428798</v>
      </c>
      <c r="I45" s="41">
        <f t="shared" si="0"/>
        <v>183135.55690061382</v>
      </c>
    </row>
    <row r="46" spans="3:9" x14ac:dyDescent="0.4">
      <c r="C46" s="32" t="s">
        <v>71</v>
      </c>
      <c r="D46" s="40"/>
      <c r="E46" s="40">
        <v>158733.91814618601</v>
      </c>
      <c r="F46" s="41">
        <v>158734</v>
      </c>
      <c r="H46" s="38">
        <v>10797.680072469344</v>
      </c>
      <c r="I46" s="41">
        <f t="shared" si="0"/>
        <v>169531.59821865536</v>
      </c>
    </row>
    <row r="47" spans="3:9" ht="18" x14ac:dyDescent="0.35">
      <c r="C47" s="31" t="s">
        <v>74</v>
      </c>
      <c r="E47" s="49">
        <f>SUM(E3:E46)</f>
        <v>12346760.529722162</v>
      </c>
      <c r="F47" s="47">
        <f>SUM(F3:F46)</f>
        <v>12346760.960000001</v>
      </c>
      <c r="G47" s="46"/>
      <c r="H47" s="38">
        <f>SUM(H3:H46)</f>
        <v>839873.23999999941</v>
      </c>
      <c r="I47" s="38"/>
    </row>
    <row r="50" spans="3:3" x14ac:dyDescent="0.4">
      <c r="C50" s="36"/>
    </row>
    <row r="51" spans="3:3" x14ac:dyDescent="0.4">
      <c r="C51" s="36"/>
    </row>
    <row r="52" spans="3:3" x14ac:dyDescent="0.4">
      <c r="C52" s="36"/>
    </row>
    <row r="55" spans="3:3" x14ac:dyDescent="0.4">
      <c r="C55" s="36"/>
    </row>
    <row r="56" spans="3:3" x14ac:dyDescent="0.4">
      <c r="C56" s="36"/>
    </row>
    <row r="57" spans="3:3" x14ac:dyDescent="0.4">
      <c r="C57" s="36"/>
    </row>
    <row r="58" spans="3:3" x14ac:dyDescent="0.4">
      <c r="C58" s="36"/>
    </row>
    <row r="59" spans="3:3" x14ac:dyDescent="0.4">
      <c r="C59" s="36"/>
    </row>
    <row r="60" spans="3:3" x14ac:dyDescent="0.4">
      <c r="C60" s="36"/>
    </row>
    <row r="61" spans="3:3" x14ac:dyDescent="0.4">
      <c r="C61" s="3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copia</vt:lpstr>
      <vt:lpstr>PRESUPUESTO</vt:lpstr>
      <vt:lpstr>Hoja2</vt:lpstr>
      <vt:lpstr>Hoja3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Karmith</dc:creator>
  <cp:lastModifiedBy>NAHIM</cp:lastModifiedBy>
  <dcterms:created xsi:type="dcterms:W3CDTF">2019-03-12T17:21:54Z</dcterms:created>
  <dcterms:modified xsi:type="dcterms:W3CDTF">2023-03-14T20:00:26Z</dcterms:modified>
</cp:coreProperties>
</file>