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SHIBA\Desktop\Pres. y Crono. IOARR HOSP. ANDAHUAYLAS\"/>
    </mc:Choice>
  </mc:AlternateContent>
  <xr:revisionPtr revIDLastSave="0" documentId="13_ncr:1_{7B969DDA-8A1D-4AA0-8B67-C2227E8A13A1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Cronograma gdv" sheetId="1" r:id="rId1"/>
    <sheet name="Hoja1" sheetId="2" r:id="rId2"/>
    <sheet name="Hoja2" sheetId="3" r:id="rId3"/>
  </sheets>
  <definedNames>
    <definedName name="_xlnm.Print_Area" localSheetId="0">'Cronograma gdv'!$A$1:$T$36</definedName>
    <definedName name="_xlnm.Print_Area" localSheetId="2">Hoja2!$B$1:$K$63</definedName>
    <definedName name="_xlnm.Print_Titles" localSheetId="0">'Cronograma gdv'!$1:$7</definedName>
  </definedNames>
  <calcPr calcId="179021"/>
</workbook>
</file>

<file path=xl/calcChain.xml><?xml version="1.0" encoding="utf-8"?>
<calcChain xmlns="http://schemas.openxmlformats.org/spreadsheetml/2006/main">
  <c r="U24" i="1" l="1"/>
  <c r="U25" i="1"/>
  <c r="U26" i="1"/>
  <c r="U27" i="1"/>
  <c r="U28" i="1"/>
  <c r="U29" i="1"/>
  <c r="U30" i="1"/>
  <c r="U31" i="1"/>
  <c r="U32" i="1"/>
  <c r="U33" i="1"/>
  <c r="F11" i="1"/>
  <c r="F12" i="1"/>
  <c r="F13" i="1"/>
  <c r="F14" i="1"/>
  <c r="F15" i="1"/>
  <c r="F16" i="1"/>
  <c r="F17" i="1"/>
  <c r="F18" i="1"/>
  <c r="O18" i="1" s="1"/>
  <c r="F19" i="1"/>
  <c r="F20" i="1"/>
  <c r="K18" i="1"/>
  <c r="L17" i="1"/>
  <c r="M17" i="1"/>
  <c r="N17" i="1"/>
  <c r="O17" i="1"/>
  <c r="P17" i="1"/>
  <c r="Q17" i="1"/>
  <c r="R17" i="1"/>
  <c r="K17" i="1"/>
  <c r="P18" i="1" l="1"/>
  <c r="M18" i="1"/>
  <c r="L18" i="1"/>
  <c r="N18" i="1"/>
  <c r="I27" i="1"/>
  <c r="J27" i="1"/>
  <c r="K27" i="1"/>
  <c r="L27" i="1"/>
  <c r="M27" i="1"/>
  <c r="N27" i="1"/>
  <c r="O27" i="1"/>
  <c r="P27" i="1"/>
  <c r="Q27" i="1"/>
  <c r="R27" i="1"/>
  <c r="S27" i="1"/>
  <c r="H27" i="1"/>
  <c r="T28" i="1"/>
  <c r="G29" i="1"/>
  <c r="S25" i="1"/>
  <c r="S24" i="1"/>
  <c r="I25" i="1"/>
  <c r="J25" i="1"/>
  <c r="K25" i="1"/>
  <c r="L25" i="1"/>
  <c r="M25" i="1"/>
  <c r="N25" i="1"/>
  <c r="O25" i="1"/>
  <c r="P25" i="1"/>
  <c r="Q25" i="1"/>
  <c r="R25" i="1"/>
  <c r="H25" i="1"/>
  <c r="I24" i="1"/>
  <c r="J24" i="1"/>
  <c r="K24" i="1"/>
  <c r="L24" i="1"/>
  <c r="M24" i="1"/>
  <c r="N24" i="1"/>
  <c r="O24" i="1"/>
  <c r="P24" i="1"/>
  <c r="Q24" i="1"/>
  <c r="R24" i="1"/>
  <c r="H24" i="1"/>
  <c r="H47" i="3" l="1"/>
  <c r="H48" i="3"/>
  <c r="H49" i="3"/>
  <c r="H50" i="3"/>
  <c r="H51" i="3"/>
  <c r="H43" i="3"/>
  <c r="H44" i="3"/>
  <c r="H45" i="3"/>
  <c r="H46" i="3"/>
  <c r="H42" i="3"/>
  <c r="F26" i="3" l="1"/>
  <c r="H26" i="3" l="1"/>
  <c r="F39" i="3"/>
  <c r="I39" i="3" s="1"/>
  <c r="F38" i="3"/>
  <c r="I38" i="3" s="1"/>
  <c r="F37" i="3"/>
  <c r="I37" i="3" s="1"/>
  <c r="F36" i="3"/>
  <c r="I36" i="3" s="1"/>
  <c r="F35" i="3"/>
  <c r="I35" i="3" s="1"/>
  <c r="F34" i="3"/>
  <c r="H34" i="3" s="1"/>
  <c r="F33" i="3"/>
  <c r="H33" i="3" s="1"/>
  <c r="F32" i="3"/>
  <c r="H32" i="3" s="1"/>
  <c r="F31" i="3"/>
  <c r="H31" i="3" s="1"/>
  <c r="F30" i="3"/>
  <c r="H30" i="3" s="1"/>
  <c r="F29" i="3"/>
  <c r="H29" i="3" s="1"/>
  <c r="F28" i="3"/>
  <c r="H28" i="3" s="1"/>
  <c r="F27" i="3"/>
  <c r="J27" i="3" s="1"/>
  <c r="F25" i="3"/>
  <c r="H25" i="3" s="1"/>
  <c r="F24" i="3"/>
  <c r="I24" i="3" s="1"/>
  <c r="F23" i="3"/>
  <c r="I23" i="3" s="1"/>
  <c r="F22" i="3"/>
  <c r="I22" i="3" s="1"/>
  <c r="F21" i="3"/>
  <c r="K21" i="3" s="1"/>
  <c r="F20" i="3"/>
  <c r="H20" i="3" s="1"/>
  <c r="F19" i="3"/>
  <c r="G19" i="3" s="1"/>
  <c r="F18" i="3"/>
  <c r="G18" i="3" s="1"/>
  <c r="F17" i="3"/>
  <c r="G17" i="3" s="1"/>
  <c r="F16" i="3"/>
  <c r="G16" i="3" s="1"/>
  <c r="F15" i="3"/>
  <c r="I15" i="3" s="1"/>
  <c r="F14" i="3"/>
  <c r="G14" i="3" s="1"/>
  <c r="F13" i="3"/>
  <c r="K13" i="3" s="1"/>
  <c r="F12" i="3"/>
  <c r="K12" i="3" s="1"/>
  <c r="F11" i="3"/>
  <c r="F10" i="3"/>
  <c r="J10" i="3" s="1"/>
  <c r="H53" i="3" l="1"/>
  <c r="F53" i="3"/>
  <c r="I11" i="3"/>
  <c r="G53" i="3"/>
  <c r="G59" i="3" s="1"/>
  <c r="G62" i="3" s="1"/>
  <c r="J53" i="3"/>
  <c r="J59" i="3" s="1"/>
  <c r="J62" i="3" s="1"/>
  <c r="Q13" i="1"/>
  <c r="U9" i="1"/>
  <c r="U8" i="1"/>
  <c r="S11" i="1"/>
  <c r="O14" i="1"/>
  <c r="H19" i="1"/>
  <c r="U19" i="1" s="1"/>
  <c r="F10" i="1"/>
  <c r="S10" i="1" s="1"/>
  <c r="P14" i="1" l="1"/>
  <c r="N15" i="1"/>
  <c r="S15" i="1"/>
  <c r="P20" i="1"/>
  <c r="S20" i="1"/>
  <c r="M14" i="1"/>
  <c r="S14" i="1"/>
  <c r="U17" i="1"/>
  <c r="M12" i="1"/>
  <c r="S12" i="1"/>
  <c r="O13" i="1"/>
  <c r="S13" i="1"/>
  <c r="U21" i="1"/>
  <c r="Q12" i="1"/>
  <c r="N13" i="1"/>
  <c r="L14" i="1"/>
  <c r="R13" i="1"/>
  <c r="K14" i="1"/>
  <c r="P13" i="1"/>
  <c r="U13" i="1" s="1"/>
  <c r="U22" i="1"/>
  <c r="J14" i="1"/>
  <c r="H59" i="3"/>
  <c r="H62" i="3" s="1"/>
  <c r="K53" i="3"/>
  <c r="K59" i="3" s="1"/>
  <c r="K62" i="3" s="1"/>
  <c r="I53" i="3"/>
  <c r="I59" i="3" s="1"/>
  <c r="I62" i="3" s="1"/>
  <c r="M10" i="1"/>
  <c r="Q10" i="1"/>
  <c r="J10" i="1"/>
  <c r="N10" i="1"/>
  <c r="R10" i="1"/>
  <c r="K10" i="1"/>
  <c r="O10" i="1"/>
  <c r="L11" i="1"/>
  <c r="P11" i="1"/>
  <c r="J11" i="1"/>
  <c r="M11" i="1"/>
  <c r="Q11" i="1"/>
  <c r="N11" i="1"/>
  <c r="R11" i="1"/>
  <c r="K11" i="1"/>
  <c r="R15" i="1"/>
  <c r="I10" i="1"/>
  <c r="O15" i="1"/>
  <c r="P15" i="1"/>
  <c r="M15" i="1"/>
  <c r="Q15" i="1"/>
  <c r="P10" i="1"/>
  <c r="L10" i="1"/>
  <c r="Q20" i="1"/>
  <c r="N20" i="1"/>
  <c r="R20" i="1"/>
  <c r="O20" i="1"/>
  <c r="M20" i="1"/>
  <c r="I16" i="1"/>
  <c r="H16" i="1"/>
  <c r="G23" i="1" s="1"/>
  <c r="N12" i="1"/>
  <c r="R12" i="1"/>
  <c r="O12" i="1"/>
  <c r="L12" i="1"/>
  <c r="P12" i="1"/>
  <c r="K12" i="1"/>
  <c r="O11" i="1"/>
  <c r="U18" i="1"/>
  <c r="R14" i="1"/>
  <c r="N14" i="1"/>
  <c r="Q14" i="1"/>
  <c r="F23" i="1"/>
  <c r="F26" i="1" s="1"/>
  <c r="F30" i="1" s="1"/>
  <c r="N23" i="1" l="1"/>
  <c r="N26" i="1" s="1"/>
  <c r="N30" i="1" s="1"/>
  <c r="S23" i="1"/>
  <c r="S26" i="1" s="1"/>
  <c r="S30" i="1" s="1"/>
  <c r="O23" i="1"/>
  <c r="O26" i="1" s="1"/>
  <c r="O30" i="1" s="1"/>
  <c r="H23" i="1"/>
  <c r="H26" i="1" s="1"/>
  <c r="H30" i="1" s="1"/>
  <c r="U14" i="1"/>
  <c r="G26" i="1"/>
  <c r="G30" i="1" s="1"/>
  <c r="G33" i="1" s="1"/>
  <c r="P23" i="1"/>
  <c r="P26" i="1" s="1"/>
  <c r="P30" i="1" s="1"/>
  <c r="L23" i="1"/>
  <c r="L26" i="1" s="1"/>
  <c r="L30" i="1" s="1"/>
  <c r="R23" i="1"/>
  <c r="R26" i="1" s="1"/>
  <c r="R30" i="1" s="1"/>
  <c r="U11" i="1"/>
  <c r="Q23" i="1"/>
  <c r="Q26" i="1" s="1"/>
  <c r="Q30" i="1" s="1"/>
  <c r="I23" i="1"/>
  <c r="I26" i="1" s="1"/>
  <c r="I30" i="1" s="1"/>
  <c r="T23" i="1"/>
  <c r="T26" i="1" s="1"/>
  <c r="T30" i="1" s="1"/>
  <c r="M23" i="1"/>
  <c r="M26" i="1" s="1"/>
  <c r="M30" i="1" s="1"/>
  <c r="U20" i="1"/>
  <c r="U15" i="1"/>
  <c r="J23" i="1"/>
  <c r="J26" i="1" s="1"/>
  <c r="J30" i="1" s="1"/>
  <c r="U16" i="1"/>
  <c r="K23" i="1"/>
  <c r="K26" i="1" s="1"/>
  <c r="K30" i="1" s="1"/>
  <c r="U12" i="1"/>
  <c r="U10" i="1"/>
  <c r="H33" i="1" l="1"/>
  <c r="H34" i="1" s="1"/>
  <c r="G34" i="1"/>
  <c r="U23" i="1"/>
  <c r="I33" i="1" l="1"/>
  <c r="I34" i="1" s="1"/>
  <c r="J33" i="1" l="1"/>
  <c r="J34" i="1" l="1"/>
  <c r="K33" i="1"/>
  <c r="L33" i="1" l="1"/>
  <c r="K34" i="1"/>
  <c r="M33" i="1" l="1"/>
  <c r="L34" i="1"/>
  <c r="N33" i="1" l="1"/>
  <c r="M34" i="1"/>
  <c r="O33" i="1" l="1"/>
  <c r="N34" i="1"/>
  <c r="P33" i="1" l="1"/>
  <c r="O34" i="1"/>
  <c r="Q33" i="1" l="1"/>
  <c r="R33" i="1" s="1"/>
  <c r="S33" i="1" s="1"/>
  <c r="T33" i="1" s="1"/>
  <c r="P34" i="1"/>
  <c r="S34" i="1" l="1"/>
  <c r="Q34" i="1"/>
  <c r="R34" i="1"/>
  <c r="T34" i="1"/>
  <c r="F59" i="3" l="1"/>
  <c r="I63" i="3" s="1"/>
  <c r="H63" i="3" l="1"/>
  <c r="G63" i="3"/>
  <c r="J63" i="3"/>
  <c r="K63" i="3"/>
</calcChain>
</file>

<file path=xl/sharedStrings.xml><?xml version="1.0" encoding="utf-8"?>
<sst xmlns="http://schemas.openxmlformats.org/spreadsheetml/2006/main" count="183" uniqueCount="100">
  <si>
    <t>P.U.</t>
  </si>
  <si>
    <t>Costo</t>
  </si>
  <si>
    <t>DESCRIPCION</t>
  </si>
  <si>
    <t>ITEM</t>
  </si>
  <si>
    <t>METRADO</t>
  </si>
  <si>
    <t>PRESUPUESTO</t>
  </si>
  <si>
    <t>PROGRAMACIÓN  DE LOS EQUIPOS A ADQUIRIRSE CON LA EJECUCIÓN DEL IOARR.</t>
  </si>
  <si>
    <t>ADQUISICION DE VENTILADOR MECANICO, EQUIPO DE RAYOS X DIGITAL, TOMOGRAFO Y ASPIRADOR DE SECRECIONES; ADEMÁS DE OTROS ACTIVOS EN EL(LA) EESS HOSPITAL REGIONAL GUILLERMO DIAZ DE LA VEGA - ABANCAY EN LA LOCALIDAD ABANCAY, DISTRITO DE ABANCAY, PROVINCIA ABANCAY, DEPARTAMENTO APURIMAC</t>
  </si>
  <si>
    <t>CODIGO UNIFICADO DE INVERSIONES: 2485224</t>
  </si>
  <si>
    <t xml:space="preserve">UNIDA DE MEDIDA </t>
  </si>
  <si>
    <t>NÚMERO DE EQUIPAMIENTO</t>
  </si>
  <si>
    <t>MODULOS DE MOBILIARIO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</si>
  <si>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</si>
  <si>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</si>
  <si>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</si>
  <si>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</si>
  <si>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</si>
  <si>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</si>
  <si>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</si>
  <si>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</si>
  <si>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</si>
  <si>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</si>
  <si>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</si>
  <si>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</si>
  <si>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</si>
  <si>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 xml:space="preserve">COSTO DIRECTO </t>
  </si>
  <si>
    <t xml:space="preserve">EXPEDIENTE TECNICO </t>
  </si>
  <si>
    <t xml:space="preserve">SUPERVISION </t>
  </si>
  <si>
    <t xml:space="preserve">LIQUIDACION </t>
  </si>
  <si>
    <t>COSTO TOTAL</t>
  </si>
  <si>
    <t>SEMANA</t>
  </si>
  <si>
    <t xml:space="preserve">PROGRAMACION VALORIZA </t>
  </si>
  <si>
    <t xml:space="preserve">UNIDAD EJECUTORA DE INVERSIONES: GERENCIA REGIONAL DE INFRAESTRUCTURA - GOBIERNO REGIONAL DE APURIMAC </t>
  </si>
  <si>
    <t>RESPONSSABLE TECNICO</t>
  </si>
  <si>
    <t>ASISTENTE ADMINISTRATIVO</t>
  </si>
  <si>
    <t>CANTIDAD</t>
  </si>
  <si>
    <t xml:space="preserve"> Adquisición Ventilador mecánico avanzado adulto pediatrico</t>
  </si>
  <si>
    <t>Adquisición Equipo de rayos X portatil</t>
  </si>
  <si>
    <t>Adquisición Equipo de Tomografia por Impedancia Portatil</t>
  </si>
  <si>
    <t>Adquisición Equipos de aspiración rodable</t>
  </si>
  <si>
    <t>Adquisición Monitor de 8 parametros</t>
  </si>
  <si>
    <t>Adquisición Camas multiproposito tipo UCI</t>
  </si>
  <si>
    <t>Adquisición electro cardiografo de 3 canales</t>
  </si>
  <si>
    <t>Adquisición Coche de paro equipado</t>
  </si>
  <si>
    <t>Adquisición Laringoscopio de fibra optica</t>
  </si>
  <si>
    <t>Adquisición Desfibrilador  con monitor y paletas externas</t>
  </si>
  <si>
    <t>Adquisición Incubadora Neonatal para UCI</t>
  </si>
  <si>
    <t>Adquisición Ventilador mecánico avanzado neonatal</t>
  </si>
  <si>
    <t>Adquisición Bomba de Infusion de un canal</t>
  </si>
  <si>
    <t>Adquisición Monitor multiparametro de 6 parametros</t>
  </si>
  <si>
    <t>Adquisición Ambulancia equipada tipo III</t>
  </si>
  <si>
    <t xml:space="preserve">Adquisición Camilla telescopica para transporte de paciente </t>
  </si>
  <si>
    <t>Adquisición Cabina de seguridad biologica- camara de bioseguridad- camara de trasnporte y ailamiento</t>
  </si>
  <si>
    <t>Adquisición Camas multiproposito para hospitalizacion</t>
  </si>
  <si>
    <t>Adquisición Oximetro de pulso adulto</t>
  </si>
  <si>
    <t>Adquisición Camilla fija para evaluacion del paciente</t>
  </si>
  <si>
    <t xml:space="preserve">Adquisición equipo de computo </t>
  </si>
  <si>
    <t>Adquisición Impresora multifuncional</t>
  </si>
  <si>
    <t>Adquisición Analizador de gases arteriales y electrolitos</t>
  </si>
  <si>
    <t>Adquisición Silla de toma de muestra para paciente</t>
  </si>
  <si>
    <t>Adquisición Taburete alto para toma de muestra</t>
  </si>
  <si>
    <t>Adquisición Equipo Automatizado de Biología Molecular</t>
  </si>
  <si>
    <t>Adquisición Cabina de Flujo Laminar</t>
  </si>
  <si>
    <t>Adquisición Agitador Vortex</t>
  </si>
  <si>
    <t>Adquisición Equipo de Aire acondicionado</t>
  </si>
  <si>
    <t>Adquisición Taburete de Laboratorio</t>
  </si>
  <si>
    <t>EQUIPO BIOMEDICO</t>
  </si>
  <si>
    <t>MOBILIARIO ADMINISTRATIVO</t>
  </si>
  <si>
    <t xml:space="preserve"> Adquision de escritorio estandar</t>
  </si>
  <si>
    <t>Adquisicion de mesa de acero inoxidable rodable para multples usos</t>
  </si>
  <si>
    <t>Adquisicion de silla metalica apilable</t>
  </si>
  <si>
    <t>Adquisicion de biombo de acero inoxidable de 2 cuerpos</t>
  </si>
  <si>
    <t>Adquisicion de portasuero metalico rodable</t>
  </si>
  <si>
    <t>Adquisicion de escalinata metalica 2 peldaños</t>
  </si>
  <si>
    <t>Adquisicion de mesa (divan) para examenes y curaciones</t>
  </si>
  <si>
    <t xml:space="preserve">Adquisicion de butaca metalica de 3 cuerpos </t>
  </si>
  <si>
    <t>Adquisicion de archivador metalico de 4 gavetas</t>
  </si>
  <si>
    <t>NÚMERO DE MOBILIARIO</t>
  </si>
  <si>
    <t>Adquisicion de   cama camilla multiproposito</t>
  </si>
  <si>
    <t>GASTOS GENERALES</t>
  </si>
  <si>
    <t xml:space="preserve">EXPEDIENTE TÉCNICO </t>
  </si>
  <si>
    <t xml:space="preserve">LIQUIDACIÓN </t>
  </si>
  <si>
    <t>GESTIÓN DEL PROYECTO</t>
  </si>
  <si>
    <t>VALOR REFERENCIAL</t>
  </si>
  <si>
    <t>SEMANA 14</t>
  </si>
  <si>
    <t xml:space="preserve">PROGRAMACION VALORIZACIONES </t>
  </si>
  <si>
    <t>ADQUICISIÓN DE VENTILADOR MECÁNICO ADULTO-PEDIÁTRICO</t>
  </si>
  <si>
    <t>ADQUICISIÓN ASPIRADORA DE SECRECIÓN RODABLE</t>
  </si>
  <si>
    <t>ADQUICISIÓN MONITOR DE FUNCIONES VITALES DE 07 PARÁMETROS</t>
  </si>
  <si>
    <t>ADQUICISIÓN BOMBA DE INFUSION DE UN CANAL</t>
  </si>
  <si>
    <t>ADQUICISIÓN DESFIBRILADOR CON MONITOR, PALETAS EXTERNAS Y MARCAPASOS</t>
  </si>
  <si>
    <t>ADQUICISIÓN CAMA ELECTRICA PARA HOSPITALES</t>
  </si>
  <si>
    <t>ADQUICISIÓN COCHE DE PARO</t>
  </si>
  <si>
    <t>ADQUICISIÓN ESTERILIZADOR A VAPOR</t>
  </si>
  <si>
    <t>ADQUICISIÓN GRUPO ELECTROGENO</t>
  </si>
  <si>
    <t>ADQUICISIÓN LAVADORA ELÉCTRICA INDUSTRIAL</t>
  </si>
  <si>
    <t>ADQUICISIÓN AMBULANCIA URBANA TIPO III</t>
  </si>
  <si>
    <t>UND</t>
  </si>
  <si>
    <t>“ADQUISICION DE AMBULANCIA URBANA, ESTERILIZADOR CON GENERADOR ELECTRICO DE VAPOR, ASPIRADORA DE SECRECIONES Y MONITOR DE FUNCIONES VITALES, ADEMAS DE OTROS ACTIVOS EN EL (LA) EESS HOSPITAL SUB REGIONAL DE ANDAHUAYLAS, DISTRITO DE ANDAHUAYLAS, PROVINCIA DE ANDAHUAYLAS, DEPARTAMENTO DE APURIMAC”</t>
  </si>
  <si>
    <t xml:space="preserve">CODIGO UNIFICADO DE INVERSIONES: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</si>
</sst>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&quot;S/.&quot;\ #,##0.00;&quot;S/.&quot;\ \-#,##0.00"/>
    <numFmt numFmtId="166" formatCode="###,###,###,###,###,##0.0000"/>
    <numFmt numFmtId="167" formatCode="###,###,###,###,##0.0000"/>
    <numFmt numFmtId="168" formatCode="#,##0.0"/>
    <numFmt numFmtId="169" formatCode="#,##0.000"/>
    <numFmt numFmtId="170" formatCode="&quot;S/.&quot;\ #,##0.00"/>
    <numFmt numFmtId="171" formatCode="#,##0.0000"/>
    <numFmt numFmtId="172" formatCode="#,##0.00_ ;\-#,##0.00\ "/>
  </numFmts>
  <fonts count="38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339966"/>
      <name val="Arial"/>
      <family val="2"/>
    </font>
    <font>
      <sz val="10"/>
      <color rgb="FF3366FF"/>
      <name val="Arial"/>
      <family val="2"/>
    </font>
    <font>
      <sz val="10"/>
      <color rgb="FFFF0000"/>
      <name val="Arial"/>
      <family val="2"/>
    </font>
    <font>
      <sz val="10"/>
      <color rgb="FF000080"/>
      <name val="Arial"/>
      <family val="2"/>
    </font>
    <font>
      <sz val="10"/>
      <color rgb="FF003300"/>
      <name val="Arial"/>
      <family val="2"/>
    </font>
    <font>
      <sz val="10"/>
      <color rgb="FF808080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sz val="12"/>
      <color theme="1"/>
      <name val="Arial Black"/>
      <family val="2"/>
    </font>
    <font>
      <b/>
      <sz val="10"/>
      <color rgb="FF003300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 Black"/>
      <family val="2"/>
    </font>
    <font>
      <sz val="14"/>
      <color theme="1"/>
      <name val="Arial Black"/>
      <family val="2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3300"/>
      <name val="Arial"/>
      <family val="2"/>
    </font>
    <font>
      <sz val="12"/>
      <color rgb="FF339966"/>
      <name val="Arial"/>
      <family val="2"/>
    </font>
    <font>
      <sz val="12"/>
      <name val="Arial"/>
      <family val="2"/>
    </font>
    <font>
      <sz val="12"/>
      <color rgb="FF3366FF"/>
      <name val="Arial"/>
      <family val="2"/>
    </font>
    <font>
      <sz val="12"/>
      <color rgb="FFFF0000"/>
      <name val="Arial"/>
      <family val="2"/>
    </font>
    <font>
      <sz val="12"/>
      <color rgb="FF000080"/>
      <name val="Arial"/>
      <family val="2"/>
    </font>
    <font>
      <b/>
      <sz val="12"/>
      <color rgb="FF0033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3" fillId="0" borderId="0" applyFont="0" applyFill="0" applyBorder="0" applyAlignment="0" applyProtection="0"/>
  </cellStyleXfs>
  <cellXfs count="211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0" xfId="0" applyNumberFormat="1"/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0" fontId="0" fillId="0" borderId="7" xfId="0" applyNumberFormat="1" applyBorder="1"/>
    <xf numFmtId="10" fontId="0" fillId="0" borderId="11" xfId="0" applyNumberFormat="1" applyBorder="1"/>
    <xf numFmtId="49" fontId="5" fillId="0" borderId="2" xfId="0" applyNumberFormat="1" applyFont="1" applyBorder="1"/>
    <xf numFmtId="167" fontId="5" fillId="0" borderId="2" xfId="0" applyNumberFormat="1" applyFont="1" applyBorder="1" applyAlignment="1">
      <alignment horizontal="center"/>
    </xf>
    <xf numFmtId="167" fontId="5" fillId="0" borderId="17" xfId="0" applyNumberFormat="1" applyFont="1" applyBorder="1" applyAlignment="1">
      <alignment horizontal="center"/>
    </xf>
    <xf numFmtId="167" fontId="5" fillId="0" borderId="18" xfId="0" applyNumberFormat="1" applyFont="1" applyBorder="1" applyAlignment="1">
      <alignment horizontal="center"/>
    </xf>
    <xf numFmtId="49" fontId="8" fillId="0" borderId="3" xfId="0" applyNumberFormat="1" applyFont="1" applyBorder="1"/>
    <xf numFmtId="0" fontId="6" fillId="0" borderId="16" xfId="0" applyFont="1" applyBorder="1" applyAlignment="1">
      <alignment horizontal="center"/>
    </xf>
    <xf numFmtId="49" fontId="9" fillId="0" borderId="3" xfId="0" applyNumberFormat="1" applyFont="1" applyBorder="1"/>
    <xf numFmtId="49" fontId="10" fillId="0" borderId="3" xfId="0" applyNumberFormat="1" applyFont="1" applyBorder="1"/>
    <xf numFmtId="49" fontId="11" fillId="0" borderId="3" xfId="0" applyNumberFormat="1" applyFont="1" applyBorder="1"/>
    <xf numFmtId="167" fontId="11" fillId="0" borderId="3" xfId="0" applyNumberFormat="1" applyFont="1" applyBorder="1" applyAlignment="1">
      <alignment horizontal="center"/>
    </xf>
    <xf numFmtId="169" fontId="6" fillId="0" borderId="16" xfId="0" applyNumberFormat="1" applyFont="1" applyBorder="1" applyAlignment="1">
      <alignment horizontal="center"/>
    </xf>
    <xf numFmtId="49" fontId="12" fillId="0" borderId="3" xfId="0" applyNumberFormat="1" applyFont="1" applyBorder="1"/>
    <xf numFmtId="4" fontId="6" fillId="0" borderId="16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 wrapText="1"/>
    </xf>
    <xf numFmtId="0" fontId="0" fillId="0" borderId="0" xfId="0" applyAlignment="1">
      <alignment wrapText="1"/>
    </xf>
    <xf numFmtId="170" fontId="0" fillId="0" borderId="0" xfId="0" applyNumberFormat="1"/>
    <xf numFmtId="49" fontId="5" fillId="0" borderId="2" xfId="0" applyNumberFormat="1" applyFont="1" applyBorder="1" applyAlignment="1">
      <alignment wrapText="1"/>
    </xf>
    <xf numFmtId="49" fontId="11" fillId="0" borderId="20" xfId="0" applyNumberFormat="1" applyFont="1" applyBorder="1"/>
    <xf numFmtId="167" fontId="11" fillId="0" borderId="1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70" fontId="6" fillId="5" borderId="6" xfId="0" applyNumberFormat="1" applyFont="1" applyFill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6" fillId="0" borderId="29" xfId="0" applyFont="1" applyBorder="1" applyAlignment="1">
      <alignment horizontal="center"/>
    </xf>
    <xf numFmtId="165" fontId="6" fillId="5" borderId="6" xfId="0" applyNumberFormat="1" applyFont="1" applyFill="1" applyBorder="1" applyAlignment="1">
      <alignment horizontal="center"/>
    </xf>
    <xf numFmtId="171" fontId="0" fillId="0" borderId="0" xfId="0" applyNumberFormat="1"/>
    <xf numFmtId="0" fontId="6" fillId="0" borderId="32" xfId="0" applyFont="1" applyBorder="1" applyAlignment="1">
      <alignment horizontal="center"/>
    </xf>
    <xf numFmtId="170" fontId="6" fillId="5" borderId="31" xfId="0" applyNumberFormat="1" applyFont="1" applyFill="1" applyBorder="1" applyAlignment="1">
      <alignment horizontal="center"/>
    </xf>
    <xf numFmtId="165" fontId="6" fillId="5" borderId="31" xfId="0" applyNumberFormat="1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165" fontId="17" fillId="4" borderId="39" xfId="1" applyNumberFormat="1" applyFont="1" applyFill="1" applyBorder="1" applyAlignment="1">
      <alignment horizontal="center" vertical="center" wrapText="1"/>
    </xf>
    <xf numFmtId="167" fontId="8" fillId="0" borderId="29" xfId="0" applyNumberFormat="1" applyFont="1" applyBorder="1" applyAlignment="1">
      <alignment horizontal="center"/>
    </xf>
    <xf numFmtId="167" fontId="9" fillId="0" borderId="29" xfId="0" applyNumberFormat="1" applyFont="1" applyBorder="1" applyAlignment="1">
      <alignment horizontal="center"/>
    </xf>
    <xf numFmtId="167" fontId="10" fillId="0" borderId="29" xfId="0" applyNumberFormat="1" applyFont="1" applyBorder="1" applyAlignment="1">
      <alignment horizontal="center"/>
    </xf>
    <xf numFmtId="167" fontId="11" fillId="0" borderId="29" xfId="0" applyNumberFormat="1" applyFont="1" applyBorder="1" applyAlignment="1">
      <alignment horizontal="center"/>
    </xf>
    <xf numFmtId="167" fontId="11" fillId="5" borderId="34" xfId="0" applyNumberFormat="1" applyFont="1" applyFill="1" applyBorder="1" applyAlignment="1">
      <alignment horizontal="center"/>
    </xf>
    <xf numFmtId="170" fontId="6" fillId="5" borderId="34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7" fontId="12" fillId="0" borderId="29" xfId="0" applyNumberFormat="1" applyFont="1" applyBorder="1" applyAlignment="1">
      <alignment horizontal="center"/>
    </xf>
    <xf numFmtId="167" fontId="12" fillId="0" borderId="0" xfId="0" applyNumberFormat="1" applyFont="1" applyBorder="1" applyAlignment="1">
      <alignment horizontal="center"/>
    </xf>
    <xf numFmtId="167" fontId="11" fillId="0" borderId="0" xfId="0" applyNumberFormat="1" applyFont="1" applyBorder="1" applyAlignment="1">
      <alignment horizontal="center"/>
    </xf>
    <xf numFmtId="0" fontId="17" fillId="4" borderId="28" xfId="0" applyFont="1" applyFill="1" applyBorder="1" applyAlignment="1">
      <alignment horizontal="left" vertical="center" wrapText="1"/>
    </xf>
    <xf numFmtId="0" fontId="17" fillId="4" borderId="28" xfId="0" applyFont="1" applyFill="1" applyBorder="1" applyAlignment="1">
      <alignment horizontal="justify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vertical="center" wrapText="1"/>
    </xf>
    <xf numFmtId="0" fontId="21" fillId="0" borderId="6" xfId="0" applyFont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0" fillId="4" borderId="36" xfId="0" applyFont="1" applyFill="1" applyBorder="1" applyAlignment="1">
      <alignment horizontal="center" vertical="center" wrapText="1"/>
    </xf>
    <xf numFmtId="0" fontId="19" fillId="4" borderId="36" xfId="0" applyFont="1" applyFill="1" applyBorder="1" applyAlignment="1">
      <alignment horizontal="center" vertical="center" wrapText="1"/>
    </xf>
    <xf numFmtId="0" fontId="19" fillId="4" borderId="43" xfId="0" applyFont="1" applyFill="1" applyBorder="1" applyAlignment="1">
      <alignment horizontal="center" vertical="center" wrapText="1"/>
    </xf>
    <xf numFmtId="0" fontId="19" fillId="4" borderId="39" xfId="0" applyFont="1" applyFill="1" applyBorder="1" applyAlignment="1">
      <alignment horizontal="center" vertical="center" wrapText="1"/>
    </xf>
    <xf numFmtId="0" fontId="25" fillId="0" borderId="26" xfId="0" applyFont="1" applyBorder="1" applyAlignment="1">
      <alignment vertical="center" wrapText="1"/>
    </xf>
    <xf numFmtId="0" fontId="17" fillId="4" borderId="44" xfId="0" applyFont="1" applyFill="1" applyBorder="1" applyAlignment="1">
      <alignment horizontal="center" vertical="center" wrapText="1"/>
    </xf>
    <xf numFmtId="165" fontId="17" fillId="4" borderId="45" xfId="1" applyNumberFormat="1" applyFont="1" applyFill="1" applyBorder="1" applyAlignment="1">
      <alignment horizontal="center" vertical="center" wrapText="1"/>
    </xf>
    <xf numFmtId="0" fontId="17" fillId="4" borderId="46" xfId="0" applyFont="1" applyFill="1" applyBorder="1" applyAlignment="1">
      <alignment horizontal="center" vertical="center" wrapText="1"/>
    </xf>
    <xf numFmtId="0" fontId="17" fillId="4" borderId="28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left" vertical="center"/>
    </xf>
    <xf numFmtId="0" fontId="17" fillId="4" borderId="47" xfId="0" applyFont="1" applyFill="1" applyBorder="1" applyAlignment="1">
      <alignment horizontal="justify" vertical="center" wrapText="1"/>
    </xf>
    <xf numFmtId="0" fontId="26" fillId="4" borderId="48" xfId="0" applyFont="1" applyFill="1" applyBorder="1" applyAlignment="1">
      <alignment horizontal="center" vertical="center" wrapText="1"/>
    </xf>
    <xf numFmtId="0" fontId="26" fillId="4" borderId="6" xfId="0" applyFont="1" applyFill="1" applyBorder="1" applyAlignment="1">
      <alignment vertical="center" wrapText="1"/>
    </xf>
    <xf numFmtId="0" fontId="26" fillId="4" borderId="28" xfId="0" applyFont="1" applyFill="1" applyBorder="1" applyAlignment="1">
      <alignment vertical="center" wrapText="1"/>
    </xf>
    <xf numFmtId="0" fontId="26" fillId="4" borderId="39" xfId="0" applyFont="1" applyFill="1" applyBorder="1" applyAlignment="1">
      <alignment vertical="center" wrapText="1"/>
    </xf>
    <xf numFmtId="0" fontId="17" fillId="4" borderId="49" xfId="0" applyFont="1" applyFill="1" applyBorder="1" applyAlignment="1">
      <alignment horizontal="justify" vertical="center" wrapText="1"/>
    </xf>
    <xf numFmtId="0" fontId="17" fillId="4" borderId="36" xfId="0" applyFont="1" applyFill="1" applyBorder="1" applyAlignment="1">
      <alignment horizontal="center" vertical="center" wrapText="1"/>
    </xf>
    <xf numFmtId="167" fontId="11" fillId="0" borderId="52" xfId="0" applyNumberFormat="1" applyFont="1" applyBorder="1" applyAlignment="1">
      <alignment horizontal="center"/>
    </xf>
    <xf numFmtId="172" fontId="0" fillId="0" borderId="0" xfId="0" applyNumberFormat="1"/>
    <xf numFmtId="167" fontId="10" fillId="0" borderId="0" xfId="0" applyNumberFormat="1" applyFont="1" applyBorder="1" applyAlignment="1">
      <alignment horizontal="center"/>
    </xf>
    <xf numFmtId="165" fontId="6" fillId="5" borderId="34" xfId="0" applyNumberFormat="1" applyFont="1" applyFill="1" applyBorder="1" applyAlignment="1">
      <alignment horizontal="center"/>
    </xf>
    <xf numFmtId="0" fontId="6" fillId="0" borderId="53" xfId="0" applyFont="1" applyBorder="1" applyAlignment="1">
      <alignment horizontal="center"/>
    </xf>
    <xf numFmtId="165" fontId="6" fillId="5" borderId="47" xfId="0" applyNumberFormat="1" applyFont="1" applyFill="1" applyBorder="1" applyAlignment="1">
      <alignment horizontal="center"/>
    </xf>
    <xf numFmtId="165" fontId="6" fillId="4" borderId="29" xfId="0" applyNumberFormat="1" applyFont="1" applyFill="1" applyBorder="1" applyAlignment="1">
      <alignment horizontal="center"/>
    </xf>
    <xf numFmtId="165" fontId="6" fillId="4" borderId="54" xfId="0" applyNumberFormat="1" applyFont="1" applyFill="1" applyBorder="1" applyAlignment="1">
      <alignment horizontal="center"/>
    </xf>
    <xf numFmtId="165" fontId="6" fillId="5" borderId="46" xfId="0" applyNumberFormat="1" applyFont="1" applyFill="1" applyBorder="1" applyAlignment="1">
      <alignment horizontal="center"/>
    </xf>
    <xf numFmtId="0" fontId="27" fillId="0" borderId="2" xfId="0" applyFont="1" applyBorder="1" applyAlignment="1">
      <alignment horizontal="center" wrapText="1"/>
    </xf>
    <xf numFmtId="0" fontId="27" fillId="0" borderId="2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/>
    <xf numFmtId="0" fontId="27" fillId="0" borderId="3" xfId="0" applyFont="1" applyBorder="1" applyAlignment="1">
      <alignment vertical="center" wrapText="1"/>
    </xf>
    <xf numFmtId="0" fontId="27" fillId="0" borderId="3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164" fontId="31" fillId="0" borderId="1" xfId="1" applyFont="1" applyBorder="1" applyAlignment="1">
      <alignment horizontal="center" vertical="center"/>
    </xf>
    <xf numFmtId="164" fontId="31" fillId="0" borderId="3" xfId="1" applyFont="1" applyBorder="1" applyAlignment="1">
      <alignment horizontal="center" vertical="center"/>
    </xf>
    <xf numFmtId="167" fontId="30" fillId="0" borderId="5" xfId="0" applyNumberFormat="1" applyFont="1" applyBorder="1" applyAlignment="1">
      <alignment horizontal="center"/>
    </xf>
    <xf numFmtId="9" fontId="30" fillId="0" borderId="6" xfId="0" applyNumberFormat="1" applyFont="1" applyBorder="1" applyAlignment="1">
      <alignment horizontal="center"/>
    </xf>
    <xf numFmtId="167" fontId="32" fillId="0" borderId="3" xfId="0" applyNumberFormat="1" applyFont="1" applyBorder="1" applyAlignment="1">
      <alignment vertical="center"/>
    </xf>
    <xf numFmtId="167" fontId="32" fillId="0" borderId="15" xfId="0" applyNumberFormat="1" applyFont="1" applyBorder="1" applyAlignment="1">
      <alignment vertical="center"/>
    </xf>
    <xf numFmtId="167" fontId="32" fillId="0" borderId="16" xfId="0" applyNumberFormat="1" applyFont="1" applyBorder="1" applyAlignment="1">
      <alignment vertical="center"/>
    </xf>
    <xf numFmtId="167" fontId="34" fillId="0" borderId="15" xfId="0" applyNumberFormat="1" applyFont="1" applyBorder="1" applyAlignment="1">
      <alignment horizontal="center"/>
    </xf>
    <xf numFmtId="0" fontId="30" fillId="0" borderId="27" xfId="0" applyFont="1" applyBorder="1" applyAlignment="1">
      <alignment horizontal="center"/>
    </xf>
    <xf numFmtId="170" fontId="30" fillId="5" borderId="6" xfId="0" applyNumberFormat="1" applyFont="1" applyFill="1" applyBorder="1" applyAlignment="1">
      <alignment horizontal="center"/>
    </xf>
    <xf numFmtId="170" fontId="30" fillId="0" borderId="6" xfId="0" applyNumberFormat="1" applyFont="1" applyFill="1" applyBorder="1" applyAlignment="1">
      <alignment horizontal="center"/>
    </xf>
    <xf numFmtId="167" fontId="35" fillId="0" borderId="15" xfId="0" applyNumberFormat="1" applyFont="1" applyBorder="1" applyAlignment="1">
      <alignment horizontal="center"/>
    </xf>
    <xf numFmtId="0" fontId="30" fillId="0" borderId="16" xfId="0" applyFont="1" applyBorder="1" applyAlignment="1">
      <alignment horizontal="center"/>
    </xf>
    <xf numFmtId="167" fontId="36" fillId="0" borderId="15" xfId="0" applyNumberFormat="1" applyFont="1" applyBorder="1" applyAlignment="1">
      <alignment horizontal="center"/>
    </xf>
    <xf numFmtId="167" fontId="31" fillId="0" borderId="15" xfId="0" applyNumberFormat="1" applyFont="1" applyBorder="1" applyAlignment="1">
      <alignment horizontal="center"/>
    </xf>
    <xf numFmtId="169" fontId="30" fillId="0" borderId="16" xfId="0" applyNumberFormat="1" applyFont="1" applyBorder="1" applyAlignment="1">
      <alignment horizontal="center"/>
    </xf>
    <xf numFmtId="0" fontId="30" fillId="0" borderId="16" xfId="0" applyFont="1" applyFill="1" applyBorder="1" applyAlignment="1">
      <alignment horizontal="center"/>
    </xf>
    <xf numFmtId="0" fontId="30" fillId="0" borderId="33" xfId="0" applyFont="1" applyBorder="1" applyAlignment="1">
      <alignment vertical="center"/>
    </xf>
    <xf numFmtId="165" fontId="33" fillId="4" borderId="34" xfId="1" applyNumberFormat="1" applyFont="1" applyFill="1" applyBorder="1" applyAlignment="1">
      <alignment horizontal="center" vertical="center" wrapText="1"/>
    </xf>
    <xf numFmtId="0" fontId="29" fillId="4" borderId="39" xfId="0" applyFont="1" applyFill="1" applyBorder="1" applyAlignment="1">
      <alignment horizontal="center" vertical="center" wrapText="1"/>
    </xf>
    <xf numFmtId="0" fontId="29" fillId="4" borderId="55" xfId="0" applyFont="1" applyFill="1" applyBorder="1" applyAlignment="1">
      <alignment horizontal="center" vertical="center" wrapText="1"/>
    </xf>
    <xf numFmtId="165" fontId="33" fillId="4" borderId="39" xfId="1" applyNumberFormat="1" applyFont="1" applyFill="1" applyBorder="1" applyAlignment="1">
      <alignment horizontal="center" vertical="center" wrapText="1"/>
    </xf>
    <xf numFmtId="165" fontId="33" fillId="4" borderId="55" xfId="1" applyNumberFormat="1" applyFont="1" applyFill="1" applyBorder="1" applyAlignment="1">
      <alignment horizontal="center" vertical="center" wrapText="1"/>
    </xf>
    <xf numFmtId="49" fontId="31" fillId="0" borderId="3" xfId="0" applyNumberFormat="1" applyFont="1" applyBorder="1"/>
    <xf numFmtId="49" fontId="37" fillId="0" borderId="12" xfId="0" applyNumberFormat="1" applyFont="1" applyBorder="1" applyAlignment="1">
      <alignment horizontal="center" vertical="center"/>
    </xf>
    <xf numFmtId="49" fontId="37" fillId="0" borderId="13" xfId="0" applyNumberFormat="1" applyFont="1" applyBorder="1" applyAlignment="1">
      <alignment horizontal="center" vertical="center"/>
    </xf>
    <xf numFmtId="49" fontId="37" fillId="0" borderId="12" xfId="0" applyNumberFormat="1" applyFont="1" applyBorder="1" applyAlignment="1">
      <alignment horizontal="right" vertical="center"/>
    </xf>
    <xf numFmtId="49" fontId="31" fillId="0" borderId="20" xfId="0" applyNumberFormat="1" applyFont="1" applyBorder="1"/>
    <xf numFmtId="49" fontId="37" fillId="0" borderId="21" xfId="0" applyNumberFormat="1" applyFont="1" applyBorder="1" applyAlignment="1">
      <alignment horizontal="center" vertical="center"/>
    </xf>
    <xf numFmtId="49" fontId="37" fillId="0" borderId="22" xfId="0" applyNumberFormat="1" applyFont="1" applyBorder="1" applyAlignment="1">
      <alignment horizontal="center" vertical="center"/>
    </xf>
    <xf numFmtId="49" fontId="31" fillId="0" borderId="23" xfId="0" applyNumberFormat="1" applyFont="1" applyBorder="1" applyAlignment="1">
      <alignment horizontal="right" vertical="center"/>
    </xf>
    <xf numFmtId="49" fontId="37" fillId="0" borderId="24" xfId="0" applyNumberFormat="1" applyFont="1" applyBorder="1" applyAlignment="1">
      <alignment horizontal="center" vertical="center"/>
    </xf>
    <xf numFmtId="49" fontId="37" fillId="0" borderId="19" xfId="0" applyNumberFormat="1" applyFont="1" applyBorder="1" applyAlignment="1">
      <alignment horizontal="center" vertical="center"/>
    </xf>
    <xf numFmtId="49" fontId="31" fillId="0" borderId="25" xfId="0" applyNumberFormat="1" applyFont="1" applyBorder="1" applyAlignment="1">
      <alignment horizontal="right" vertical="center"/>
    </xf>
    <xf numFmtId="49" fontId="37" fillId="0" borderId="14" xfId="0" applyNumberFormat="1" applyFont="1" applyBorder="1" applyAlignment="1">
      <alignment horizontal="right" vertical="center"/>
    </xf>
    <xf numFmtId="49" fontId="37" fillId="0" borderId="20" xfId="0" applyNumberFormat="1" applyFont="1" applyBorder="1" applyAlignment="1">
      <alignment horizontal="center" vertical="center"/>
    </xf>
    <xf numFmtId="49" fontId="37" fillId="0" borderId="0" xfId="0" applyNumberFormat="1" applyFont="1" applyBorder="1" applyAlignment="1">
      <alignment horizontal="center" vertical="center"/>
    </xf>
    <xf numFmtId="49" fontId="31" fillId="0" borderId="33" xfId="0" applyNumberFormat="1" applyFont="1" applyBorder="1" applyAlignment="1">
      <alignment horizontal="right" vertical="center"/>
    </xf>
    <xf numFmtId="164" fontId="30" fillId="0" borderId="5" xfId="1" applyFont="1" applyBorder="1" applyAlignment="1">
      <alignment horizontal="center" vertical="center"/>
    </xf>
    <xf numFmtId="10" fontId="30" fillId="0" borderId="6" xfId="0" applyNumberFormat="1" applyFont="1" applyBorder="1" applyAlignment="1">
      <alignment horizontal="center" vertical="center"/>
    </xf>
    <xf numFmtId="166" fontId="30" fillId="2" borderId="2" xfId="0" applyNumberFormat="1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wrapText="1"/>
    </xf>
    <xf numFmtId="0" fontId="14" fillId="3" borderId="13" xfId="0" applyFont="1" applyFill="1" applyBorder="1" applyAlignment="1">
      <alignment horizontal="center" wrapText="1"/>
    </xf>
    <xf numFmtId="0" fontId="14" fillId="3" borderId="14" xfId="0" applyFont="1" applyFill="1" applyBorder="1" applyAlignment="1">
      <alignment horizontal="center" wrapText="1"/>
    </xf>
    <xf numFmtId="0" fontId="15" fillId="3" borderId="12" xfId="0" applyFont="1" applyFill="1" applyBorder="1" applyAlignment="1">
      <alignment horizontal="left" wrapText="1"/>
    </xf>
    <xf numFmtId="0" fontId="15" fillId="3" borderId="13" xfId="0" applyFont="1" applyFill="1" applyBorder="1" applyAlignment="1">
      <alignment horizontal="left" wrapText="1"/>
    </xf>
    <xf numFmtId="0" fontId="15" fillId="3" borderId="14" xfId="0" applyFont="1" applyFill="1" applyBorder="1" applyAlignment="1">
      <alignment horizontal="left" wrapText="1"/>
    </xf>
    <xf numFmtId="166" fontId="3" fillId="2" borderId="2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6" fontId="3" fillId="2" borderId="12" xfId="0" applyNumberFormat="1" applyFont="1" applyFill="1" applyBorder="1" applyAlignment="1">
      <alignment horizontal="center" vertical="center" wrapText="1"/>
    </xf>
    <xf numFmtId="166" fontId="3" fillId="2" borderId="1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30" fillId="3" borderId="21" xfId="0" applyFont="1" applyFill="1" applyBorder="1" applyAlignment="1">
      <alignment horizontal="right" vertical="center"/>
    </xf>
    <xf numFmtId="0" fontId="30" fillId="3" borderId="22" xfId="0" applyFont="1" applyFill="1" applyBorder="1" applyAlignment="1">
      <alignment horizontal="right" vertical="center"/>
    </xf>
    <xf numFmtId="0" fontId="30" fillId="3" borderId="23" xfId="0" applyFont="1" applyFill="1" applyBorder="1" applyAlignment="1">
      <alignment horizontal="right" vertical="center"/>
    </xf>
    <xf numFmtId="0" fontId="30" fillId="3" borderId="24" xfId="0" applyFont="1" applyFill="1" applyBorder="1" applyAlignment="1">
      <alignment horizontal="right" vertical="center"/>
    </xf>
    <xf numFmtId="0" fontId="30" fillId="3" borderId="19" xfId="0" applyFont="1" applyFill="1" applyBorder="1" applyAlignment="1">
      <alignment horizontal="right" vertical="center"/>
    </xf>
    <xf numFmtId="0" fontId="30" fillId="3" borderId="25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166" fontId="21" fillId="2" borderId="2" xfId="0" applyNumberFormat="1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8" fillId="3" borderId="23" xfId="0" applyFont="1" applyFill="1" applyBorder="1" applyAlignment="1">
      <alignment horizontal="center" vertical="center"/>
    </xf>
    <xf numFmtId="0" fontId="18" fillId="3" borderId="24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5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49" fontId="16" fillId="0" borderId="12" xfId="0" applyNumberFormat="1" applyFont="1" applyBorder="1" applyAlignment="1">
      <alignment horizontal="right"/>
    </xf>
    <xf numFmtId="49" fontId="16" fillId="0" borderId="13" xfId="0" applyNumberFormat="1" applyFont="1" applyBorder="1" applyAlignment="1">
      <alignment horizontal="right"/>
    </xf>
    <xf numFmtId="49" fontId="16" fillId="0" borderId="14" xfId="0" applyNumberFormat="1" applyFont="1" applyBorder="1" applyAlignment="1">
      <alignment horizontal="right"/>
    </xf>
    <xf numFmtId="49" fontId="16" fillId="0" borderId="50" xfId="0" applyNumberFormat="1" applyFont="1" applyBorder="1" applyAlignment="1">
      <alignment horizontal="right"/>
    </xf>
    <xf numFmtId="49" fontId="16" fillId="0" borderId="51" xfId="0" applyNumberFormat="1" applyFont="1" applyBorder="1" applyAlignment="1">
      <alignment horizontal="right"/>
    </xf>
    <xf numFmtId="166" fontId="21" fillId="2" borderId="37" xfId="0" applyNumberFormat="1" applyFont="1" applyFill="1" applyBorder="1" applyAlignment="1">
      <alignment horizontal="center" vertical="center" wrapText="1"/>
    </xf>
    <xf numFmtId="166" fontId="21" fillId="2" borderId="5" xfId="0" applyNumberFormat="1" applyFont="1" applyFill="1" applyBorder="1" applyAlignment="1">
      <alignment horizontal="center" vertical="center" wrapText="1"/>
    </xf>
    <xf numFmtId="166" fontId="21" fillId="2" borderId="30" xfId="0" applyNumberFormat="1" applyFont="1" applyFill="1" applyBorder="1" applyAlignment="1">
      <alignment horizontal="center" vertical="center" wrapText="1"/>
    </xf>
    <xf numFmtId="166" fontId="21" fillId="2" borderId="34" xfId="0" applyNumberFormat="1" applyFont="1" applyFill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166" fontId="21" fillId="2" borderId="6" xfId="0" applyNumberFormat="1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166" fontId="21" fillId="2" borderId="31" xfId="0" applyNumberFormat="1" applyFont="1" applyFill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left" wrapText="1"/>
    </xf>
    <xf numFmtId="0" fontId="15" fillId="3" borderId="26" xfId="0" applyFont="1" applyFill="1" applyBorder="1" applyAlignment="1">
      <alignment horizontal="left" wrapText="1"/>
    </xf>
    <xf numFmtId="0" fontId="19" fillId="2" borderId="40" xfId="0" applyFont="1" applyFill="1" applyBorder="1" applyAlignment="1">
      <alignment horizontal="center" vertical="center" wrapText="1"/>
    </xf>
    <xf numFmtId="0" fontId="19" fillId="2" borderId="41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26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71" fontId="28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view="pageBreakPreview" zoomScale="55" zoomScaleNormal="100" zoomScaleSheetLayoutView="55" workbookViewId="0">
      <selection activeCell="S13" sqref="S13"/>
    </sheetView>
  </sheetViews>
  <sheetFormatPr baseColWidth="10" defaultRowHeight="15" x14ac:dyDescent="0.25"/>
  <cols>
    <col min="1" max="1" width="12.140625" bestFit="1" customWidth="1"/>
    <col min="2" max="2" width="49.140625" style="24" customWidth="1"/>
    <col min="3" max="3" width="23.140625" style="24" customWidth="1"/>
    <col min="4" max="4" width="12.140625" customWidth="1"/>
    <col min="5" max="5" width="16.140625" customWidth="1"/>
    <col min="6" max="6" width="20" customWidth="1"/>
    <col min="7" max="7" width="15.7109375" customWidth="1"/>
    <col min="8" max="8" width="17.5703125" customWidth="1"/>
    <col min="9" max="9" width="18.5703125" customWidth="1"/>
    <col min="10" max="15" width="15.7109375" customWidth="1"/>
    <col min="16" max="16" width="17.7109375" customWidth="1"/>
    <col min="17" max="17" width="17.140625" customWidth="1"/>
    <col min="18" max="18" width="15.28515625" customWidth="1"/>
    <col min="19" max="20" width="17.42578125" customWidth="1"/>
    <col min="21" max="21" width="18.5703125" customWidth="1"/>
    <col min="22" max="22" width="15.28515625" customWidth="1"/>
  </cols>
  <sheetData>
    <row r="1" spans="1:21" ht="28.5" customHeight="1" thickBot="1" x14ac:dyDescent="0.55000000000000004">
      <c r="A1" s="141" t="s">
        <v>6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3"/>
    </row>
    <row r="2" spans="1:21" ht="42" customHeight="1" thickBot="1" x14ac:dyDescent="0.45">
      <c r="A2" s="144" t="s">
        <v>98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6"/>
    </row>
    <row r="3" spans="1:21" ht="22.5" customHeight="1" thickBot="1" x14ac:dyDescent="0.45">
      <c r="A3" s="144" t="s">
        <v>99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6"/>
    </row>
    <row r="4" spans="1:21" ht="22.5" customHeight="1" thickBot="1" x14ac:dyDescent="0.45">
      <c r="A4" s="144" t="s">
        <v>32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6"/>
    </row>
    <row r="5" spans="1:21" ht="16.5" customHeight="1" thickBot="1" x14ac:dyDescent="0.3">
      <c r="A5" s="151" t="s">
        <v>3</v>
      </c>
      <c r="B5" s="153" t="s">
        <v>2</v>
      </c>
      <c r="C5" s="151" t="s">
        <v>9</v>
      </c>
      <c r="D5" s="151" t="s">
        <v>4</v>
      </c>
      <c r="E5" s="151" t="s">
        <v>0</v>
      </c>
      <c r="F5" s="151" t="s">
        <v>1</v>
      </c>
      <c r="G5" s="149" t="s">
        <v>30</v>
      </c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</row>
    <row r="6" spans="1:21" ht="15.75" customHeight="1" thickBot="1" x14ac:dyDescent="0.3">
      <c r="A6" s="152"/>
      <c r="B6" s="154"/>
      <c r="C6" s="152"/>
      <c r="D6" s="152"/>
      <c r="E6" s="152"/>
      <c r="F6" s="152"/>
      <c r="G6" s="147" t="s">
        <v>12</v>
      </c>
      <c r="H6" s="147" t="s">
        <v>13</v>
      </c>
      <c r="I6" s="147" t="s">
        <v>14</v>
      </c>
      <c r="J6" s="147" t="s">
        <v>15</v>
      </c>
      <c r="K6" s="147" t="s">
        <v>16</v>
      </c>
      <c r="L6" s="147" t="s">
        <v>17</v>
      </c>
      <c r="M6" s="147" t="s">
        <v>18</v>
      </c>
      <c r="N6" s="147" t="s">
        <v>19</v>
      </c>
      <c r="O6" s="147" t="s">
        <v>20</v>
      </c>
      <c r="P6" s="147" t="s">
        <v>21</v>
      </c>
      <c r="Q6" s="147" t="s">
        <v>22</v>
      </c>
      <c r="R6" s="147" t="s">
        <v>23</v>
      </c>
      <c r="S6" s="147" t="s">
        <v>24</v>
      </c>
      <c r="T6" s="147" t="s">
        <v>84</v>
      </c>
    </row>
    <row r="7" spans="1:21" ht="15.75" customHeight="1" thickBot="1" x14ac:dyDescent="0.3">
      <c r="A7" s="152"/>
      <c r="B7" s="154"/>
      <c r="C7" s="152"/>
      <c r="D7" s="152"/>
      <c r="E7" s="152"/>
      <c r="F7" s="152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1:21" s="94" customFormat="1" ht="14.25" x14ac:dyDescent="0.2">
      <c r="A8" s="9"/>
      <c r="B8" s="26"/>
      <c r="C8" s="91"/>
      <c r="D8" s="92"/>
      <c r="E8" s="92"/>
      <c r="F8" s="10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93">
        <f>SUM(G8:T8)</f>
        <v>0</v>
      </c>
    </row>
    <row r="9" spans="1:21" s="97" customFormat="1" x14ac:dyDescent="0.2">
      <c r="A9" s="22"/>
      <c r="B9" s="23"/>
      <c r="C9" s="95"/>
      <c r="D9" s="96"/>
      <c r="E9" s="116"/>
      <c r="F9" s="103"/>
      <c r="G9" s="104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93">
        <f t="shared" ref="U9:U33" si="0">SUM(G9:T9)</f>
        <v>0</v>
      </c>
    </row>
    <row r="10" spans="1:21" s="94" customFormat="1" ht="27" customHeight="1" x14ac:dyDescent="0.2">
      <c r="A10" s="13"/>
      <c r="B10" s="98" t="s">
        <v>86</v>
      </c>
      <c r="C10" s="209" t="s">
        <v>97</v>
      </c>
      <c r="D10" s="118">
        <v>2</v>
      </c>
      <c r="E10" s="120">
        <v>198000</v>
      </c>
      <c r="F10" s="117">
        <f>PRODUCT(D10:E10)</f>
        <v>396000</v>
      </c>
      <c r="G10" s="106"/>
      <c r="H10" s="107"/>
      <c r="I10" s="108">
        <f>$F$10/11</f>
        <v>36000</v>
      </c>
      <c r="J10" s="108">
        <f t="shared" ref="J10:S10" si="1">$F$10/11</f>
        <v>36000</v>
      </c>
      <c r="K10" s="108">
        <f t="shared" si="1"/>
        <v>36000</v>
      </c>
      <c r="L10" s="108">
        <f t="shared" si="1"/>
        <v>36000</v>
      </c>
      <c r="M10" s="108">
        <f t="shared" si="1"/>
        <v>36000</v>
      </c>
      <c r="N10" s="108">
        <f t="shared" si="1"/>
        <v>36000</v>
      </c>
      <c r="O10" s="108">
        <f t="shared" si="1"/>
        <v>36000</v>
      </c>
      <c r="P10" s="108">
        <f t="shared" si="1"/>
        <v>36000</v>
      </c>
      <c r="Q10" s="108">
        <f t="shared" si="1"/>
        <v>36000</v>
      </c>
      <c r="R10" s="108">
        <f t="shared" si="1"/>
        <v>36000</v>
      </c>
      <c r="S10" s="108">
        <f t="shared" si="1"/>
        <v>36000</v>
      </c>
      <c r="T10" s="109"/>
      <c r="U10" s="93">
        <f t="shared" si="0"/>
        <v>396000</v>
      </c>
    </row>
    <row r="11" spans="1:21" s="94" customFormat="1" ht="27" customHeight="1" x14ac:dyDescent="0.2">
      <c r="A11" s="15"/>
      <c r="B11" s="98" t="s">
        <v>87</v>
      </c>
      <c r="C11" s="209" t="s">
        <v>97</v>
      </c>
      <c r="D11" s="118">
        <v>6</v>
      </c>
      <c r="E11" s="120">
        <v>7200</v>
      </c>
      <c r="F11" s="117">
        <f t="shared" ref="F11:F20" si="2">PRODUCT(D11:E11)</f>
        <v>43200</v>
      </c>
      <c r="G11" s="110"/>
      <c r="H11" s="111"/>
      <c r="I11" s="111"/>
      <c r="J11" s="108">
        <f>$F$11/10</f>
        <v>4320</v>
      </c>
      <c r="K11" s="108">
        <f t="shared" ref="K11:S11" si="3">$F$11/10</f>
        <v>4320</v>
      </c>
      <c r="L11" s="108">
        <f t="shared" si="3"/>
        <v>4320</v>
      </c>
      <c r="M11" s="108">
        <f t="shared" si="3"/>
        <v>4320</v>
      </c>
      <c r="N11" s="108">
        <f t="shared" si="3"/>
        <v>4320</v>
      </c>
      <c r="O11" s="108">
        <f t="shared" si="3"/>
        <v>4320</v>
      </c>
      <c r="P11" s="108">
        <f t="shared" si="3"/>
        <v>4320</v>
      </c>
      <c r="Q11" s="108">
        <f t="shared" si="3"/>
        <v>4320</v>
      </c>
      <c r="R11" s="108">
        <f t="shared" si="3"/>
        <v>4320</v>
      </c>
      <c r="S11" s="108">
        <f t="shared" si="3"/>
        <v>4320</v>
      </c>
      <c r="T11" s="109"/>
      <c r="U11" s="93">
        <f t="shared" si="0"/>
        <v>43200</v>
      </c>
    </row>
    <row r="12" spans="1:21" s="94" customFormat="1" ht="27" customHeight="1" x14ac:dyDescent="0.2">
      <c r="A12" s="16"/>
      <c r="B12" s="98" t="s">
        <v>88</v>
      </c>
      <c r="C12" s="209" t="s">
        <v>97</v>
      </c>
      <c r="D12" s="118">
        <v>3</v>
      </c>
      <c r="E12" s="120">
        <v>45700</v>
      </c>
      <c r="F12" s="117">
        <f t="shared" si="2"/>
        <v>137100</v>
      </c>
      <c r="G12" s="112"/>
      <c r="H12" s="111"/>
      <c r="I12" s="111"/>
      <c r="J12" s="111"/>
      <c r="K12" s="108">
        <f>$F$12/9</f>
        <v>15233.333333333334</v>
      </c>
      <c r="L12" s="108">
        <f t="shared" ref="L12:S12" si="4">$F$12/9</f>
        <v>15233.333333333334</v>
      </c>
      <c r="M12" s="108">
        <f t="shared" si="4"/>
        <v>15233.333333333334</v>
      </c>
      <c r="N12" s="108">
        <f t="shared" si="4"/>
        <v>15233.333333333334</v>
      </c>
      <c r="O12" s="108">
        <f t="shared" si="4"/>
        <v>15233.333333333334</v>
      </c>
      <c r="P12" s="108">
        <f t="shared" si="4"/>
        <v>15233.333333333334</v>
      </c>
      <c r="Q12" s="108">
        <f t="shared" si="4"/>
        <v>15233.333333333334</v>
      </c>
      <c r="R12" s="108">
        <f t="shared" si="4"/>
        <v>15233.333333333334</v>
      </c>
      <c r="S12" s="108">
        <f t="shared" si="4"/>
        <v>15233.333333333334</v>
      </c>
      <c r="T12" s="109"/>
      <c r="U12" s="93">
        <f t="shared" si="0"/>
        <v>137100</v>
      </c>
    </row>
    <row r="13" spans="1:21" s="94" customFormat="1" ht="27" customHeight="1" x14ac:dyDescent="0.2">
      <c r="A13" s="17"/>
      <c r="B13" s="98" t="s">
        <v>89</v>
      </c>
      <c r="C13" s="209" t="s">
        <v>97</v>
      </c>
      <c r="D13" s="118">
        <v>15</v>
      </c>
      <c r="E13" s="120">
        <v>5600</v>
      </c>
      <c r="F13" s="117">
        <f t="shared" si="2"/>
        <v>84000</v>
      </c>
      <c r="G13" s="113"/>
      <c r="H13" s="111"/>
      <c r="I13" s="111"/>
      <c r="J13" s="111"/>
      <c r="K13" s="111"/>
      <c r="L13" s="111"/>
      <c r="M13" s="111"/>
      <c r="N13" s="108">
        <f>$F$13/6</f>
        <v>14000</v>
      </c>
      <c r="O13" s="108">
        <f t="shared" ref="O13:S13" si="5">$F$13/6</f>
        <v>14000</v>
      </c>
      <c r="P13" s="108">
        <f t="shared" si="5"/>
        <v>14000</v>
      </c>
      <c r="Q13" s="108">
        <f t="shared" si="5"/>
        <v>14000</v>
      </c>
      <c r="R13" s="108">
        <f t="shared" si="5"/>
        <v>14000</v>
      </c>
      <c r="S13" s="108">
        <f t="shared" si="5"/>
        <v>14000</v>
      </c>
      <c r="T13" s="109"/>
      <c r="U13" s="93">
        <f t="shared" si="0"/>
        <v>84000</v>
      </c>
    </row>
    <row r="14" spans="1:21" s="94" customFormat="1" ht="27" customHeight="1" x14ac:dyDescent="0.2">
      <c r="A14" s="17"/>
      <c r="B14" s="98" t="s">
        <v>90</v>
      </c>
      <c r="C14" s="209" t="s">
        <v>97</v>
      </c>
      <c r="D14" s="118">
        <v>2</v>
      </c>
      <c r="E14" s="120">
        <v>22685</v>
      </c>
      <c r="F14" s="117">
        <f t="shared" si="2"/>
        <v>45370</v>
      </c>
      <c r="G14" s="113"/>
      <c r="H14" s="111"/>
      <c r="I14" s="111"/>
      <c r="J14" s="108">
        <f>$F$14/10</f>
        <v>4537</v>
      </c>
      <c r="K14" s="108">
        <f t="shared" ref="K14:S14" si="6">$F$14/10</f>
        <v>4537</v>
      </c>
      <c r="L14" s="108">
        <f t="shared" si="6"/>
        <v>4537</v>
      </c>
      <c r="M14" s="108">
        <f t="shared" si="6"/>
        <v>4537</v>
      </c>
      <c r="N14" s="108">
        <f t="shared" si="6"/>
        <v>4537</v>
      </c>
      <c r="O14" s="108">
        <f t="shared" si="6"/>
        <v>4537</v>
      </c>
      <c r="P14" s="108">
        <f t="shared" si="6"/>
        <v>4537</v>
      </c>
      <c r="Q14" s="108">
        <f t="shared" si="6"/>
        <v>4537</v>
      </c>
      <c r="R14" s="108">
        <f t="shared" si="6"/>
        <v>4537</v>
      </c>
      <c r="S14" s="108">
        <f t="shared" si="6"/>
        <v>4537</v>
      </c>
      <c r="T14" s="109"/>
      <c r="U14" s="93">
        <f t="shared" si="0"/>
        <v>45370</v>
      </c>
    </row>
    <row r="15" spans="1:21" s="94" customFormat="1" ht="27" customHeight="1" x14ac:dyDescent="0.2">
      <c r="A15" s="16"/>
      <c r="B15" s="98" t="s">
        <v>91</v>
      </c>
      <c r="C15" s="209" t="s">
        <v>97</v>
      </c>
      <c r="D15" s="118">
        <v>7</v>
      </c>
      <c r="E15" s="120">
        <v>19744</v>
      </c>
      <c r="F15" s="117">
        <f t="shared" si="2"/>
        <v>138208</v>
      </c>
      <c r="G15" s="112"/>
      <c r="H15" s="111"/>
      <c r="I15" s="111"/>
      <c r="J15" s="111"/>
      <c r="K15" s="111"/>
      <c r="L15" s="111"/>
      <c r="M15" s="108">
        <f>$F$15/7</f>
        <v>19744</v>
      </c>
      <c r="N15" s="108">
        <f t="shared" ref="N15:S15" si="7">$F$15/7</f>
        <v>19744</v>
      </c>
      <c r="O15" s="108">
        <f t="shared" si="7"/>
        <v>19744</v>
      </c>
      <c r="P15" s="108">
        <f t="shared" si="7"/>
        <v>19744</v>
      </c>
      <c r="Q15" s="108">
        <f t="shared" si="7"/>
        <v>19744</v>
      </c>
      <c r="R15" s="108">
        <f t="shared" si="7"/>
        <v>19744</v>
      </c>
      <c r="S15" s="108">
        <f t="shared" si="7"/>
        <v>19744</v>
      </c>
      <c r="T15" s="109"/>
      <c r="U15" s="93">
        <f t="shared" si="0"/>
        <v>138208</v>
      </c>
    </row>
    <row r="16" spans="1:21" s="94" customFormat="1" ht="27" customHeight="1" x14ac:dyDescent="0.2">
      <c r="A16" s="17"/>
      <c r="B16" s="98" t="s">
        <v>92</v>
      </c>
      <c r="C16" s="209" t="s">
        <v>97</v>
      </c>
      <c r="D16" s="118">
        <v>2</v>
      </c>
      <c r="E16" s="120">
        <v>2700</v>
      </c>
      <c r="F16" s="117">
        <f t="shared" si="2"/>
        <v>5400</v>
      </c>
      <c r="G16" s="112"/>
      <c r="H16" s="108">
        <f>$F$16/2</f>
        <v>2700</v>
      </c>
      <c r="I16" s="108">
        <f>$F$16/2</f>
        <v>2700</v>
      </c>
      <c r="J16" s="114"/>
      <c r="K16" s="111"/>
      <c r="L16" s="111"/>
      <c r="M16" s="111"/>
      <c r="N16" s="111"/>
      <c r="O16" s="111"/>
      <c r="P16" s="111"/>
      <c r="Q16" s="111"/>
      <c r="R16" s="111"/>
      <c r="S16" s="111"/>
      <c r="T16" s="115"/>
      <c r="U16" s="93">
        <f t="shared" ref="U16:U20" si="8">SUM(H16:T16)</f>
        <v>5400</v>
      </c>
    </row>
    <row r="17" spans="1:22" s="94" customFormat="1" ht="27" customHeight="1" x14ac:dyDescent="0.2">
      <c r="A17" s="20"/>
      <c r="B17" s="98" t="s">
        <v>93</v>
      </c>
      <c r="C17" s="209" t="s">
        <v>97</v>
      </c>
      <c r="D17" s="118">
        <v>1</v>
      </c>
      <c r="E17" s="120">
        <v>410000</v>
      </c>
      <c r="F17" s="117">
        <f t="shared" si="2"/>
        <v>410000</v>
      </c>
      <c r="G17" s="112"/>
      <c r="H17" s="111"/>
      <c r="I17" s="111"/>
      <c r="J17" s="111"/>
      <c r="K17" s="108">
        <f>$F$17/8</f>
        <v>51250</v>
      </c>
      <c r="L17" s="108">
        <f t="shared" ref="L17:R17" si="9">$F$17/8</f>
        <v>51250</v>
      </c>
      <c r="M17" s="108">
        <f t="shared" si="9"/>
        <v>51250</v>
      </c>
      <c r="N17" s="108">
        <f t="shared" si="9"/>
        <v>51250</v>
      </c>
      <c r="O17" s="108">
        <f t="shared" si="9"/>
        <v>51250</v>
      </c>
      <c r="P17" s="108">
        <f t="shared" si="9"/>
        <v>51250</v>
      </c>
      <c r="Q17" s="108">
        <f t="shared" si="9"/>
        <v>51250</v>
      </c>
      <c r="R17" s="108">
        <f t="shared" si="9"/>
        <v>51250</v>
      </c>
      <c r="S17" s="111"/>
      <c r="T17" s="115"/>
      <c r="U17" s="93">
        <f>SUM(K17:T17)</f>
        <v>410000</v>
      </c>
    </row>
    <row r="18" spans="1:22" s="94" customFormat="1" ht="27" customHeight="1" x14ac:dyDescent="0.2">
      <c r="A18" s="20"/>
      <c r="B18" s="98" t="s">
        <v>94</v>
      </c>
      <c r="C18" s="209" t="s">
        <v>97</v>
      </c>
      <c r="D18" s="118">
        <v>1</v>
      </c>
      <c r="E18" s="120">
        <v>152810</v>
      </c>
      <c r="F18" s="117">
        <f t="shared" si="2"/>
        <v>152810</v>
      </c>
      <c r="G18" s="112"/>
      <c r="H18" s="111"/>
      <c r="I18" s="111"/>
      <c r="J18" s="111"/>
      <c r="K18" s="108">
        <f>$F$18/6</f>
        <v>25468.333333333332</v>
      </c>
      <c r="L18" s="108">
        <f t="shared" ref="L18:P18" si="10">$F$18/6</f>
        <v>25468.333333333332</v>
      </c>
      <c r="M18" s="108">
        <f t="shared" si="10"/>
        <v>25468.333333333332</v>
      </c>
      <c r="N18" s="108">
        <f t="shared" si="10"/>
        <v>25468.333333333332</v>
      </c>
      <c r="O18" s="108">
        <f t="shared" si="10"/>
        <v>25468.333333333332</v>
      </c>
      <c r="P18" s="108">
        <f t="shared" si="10"/>
        <v>25468.333333333332</v>
      </c>
      <c r="Q18" s="111"/>
      <c r="R18" s="111"/>
      <c r="S18" s="111"/>
      <c r="T18" s="115"/>
      <c r="U18" s="93">
        <f>SUM(J18:T18)</f>
        <v>152810</v>
      </c>
    </row>
    <row r="19" spans="1:22" s="94" customFormat="1" ht="27" customHeight="1" x14ac:dyDescent="0.2">
      <c r="A19" s="20"/>
      <c r="B19" s="98" t="s">
        <v>95</v>
      </c>
      <c r="C19" s="209" t="s">
        <v>97</v>
      </c>
      <c r="D19" s="118">
        <v>1</v>
      </c>
      <c r="E19" s="120">
        <v>355000</v>
      </c>
      <c r="F19" s="117">
        <f t="shared" si="2"/>
        <v>355000</v>
      </c>
      <c r="G19" s="112"/>
      <c r="H19" s="108">
        <f>F19</f>
        <v>355000</v>
      </c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5"/>
      <c r="U19" s="93">
        <f t="shared" si="8"/>
        <v>355000</v>
      </c>
    </row>
    <row r="20" spans="1:22" s="94" customFormat="1" ht="27" customHeight="1" x14ac:dyDescent="0.2">
      <c r="A20" s="20"/>
      <c r="B20" s="98" t="s">
        <v>96</v>
      </c>
      <c r="C20" s="209" t="s">
        <v>97</v>
      </c>
      <c r="D20" s="118">
        <v>1</v>
      </c>
      <c r="E20" s="120">
        <v>420000</v>
      </c>
      <c r="F20" s="117">
        <f t="shared" si="2"/>
        <v>420000</v>
      </c>
      <c r="G20" s="112"/>
      <c r="H20" s="111"/>
      <c r="I20" s="111"/>
      <c r="J20" s="111"/>
      <c r="K20" s="111"/>
      <c r="L20" s="111"/>
      <c r="M20" s="108">
        <f>$F$20/7</f>
        <v>60000</v>
      </c>
      <c r="N20" s="108">
        <f t="shared" ref="N20:S20" si="11">$F$20/7</f>
        <v>60000</v>
      </c>
      <c r="O20" s="108">
        <f t="shared" si="11"/>
        <v>60000</v>
      </c>
      <c r="P20" s="108">
        <f t="shared" si="11"/>
        <v>60000</v>
      </c>
      <c r="Q20" s="108">
        <f t="shared" si="11"/>
        <v>60000</v>
      </c>
      <c r="R20" s="108">
        <f t="shared" si="11"/>
        <v>60000</v>
      </c>
      <c r="S20" s="108">
        <f t="shared" si="11"/>
        <v>60000</v>
      </c>
      <c r="T20" s="109"/>
      <c r="U20" s="93">
        <f t="shared" si="8"/>
        <v>420000</v>
      </c>
    </row>
    <row r="21" spans="1:22" s="94" customFormat="1" ht="27" customHeight="1" x14ac:dyDescent="0.2">
      <c r="A21" s="17"/>
      <c r="B21" s="98"/>
      <c r="C21" s="95"/>
      <c r="D21" s="118"/>
      <c r="E21" s="120"/>
      <c r="F21" s="117"/>
      <c r="G21" s="113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93">
        <f t="shared" si="0"/>
        <v>0</v>
      </c>
    </row>
    <row r="22" spans="1:22" s="94" customFormat="1" ht="15.75" thickBot="1" x14ac:dyDescent="0.25">
      <c r="A22" s="17"/>
      <c r="B22" s="98"/>
      <c r="C22" s="95"/>
      <c r="D22" s="119"/>
      <c r="E22" s="121"/>
      <c r="F22" s="117"/>
      <c r="G22" s="113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93">
        <f t="shared" si="0"/>
        <v>0</v>
      </c>
    </row>
    <row r="23" spans="1:22" s="94" customFormat="1" ht="22.5" customHeight="1" thickBot="1" x14ac:dyDescent="0.25">
      <c r="A23" s="122"/>
      <c r="B23" s="123"/>
      <c r="C23" s="124"/>
      <c r="D23" s="124"/>
      <c r="E23" s="125" t="s">
        <v>25</v>
      </c>
      <c r="F23" s="99">
        <f>SUM(F10:F22)</f>
        <v>2187088</v>
      </c>
      <c r="G23" s="99">
        <f>SUM(G8:G22)</f>
        <v>0</v>
      </c>
      <c r="H23" s="99">
        <f>SUM(H8:H22)</f>
        <v>357700</v>
      </c>
      <c r="I23" s="99">
        <f>SUM(I8:I22)</f>
        <v>38700</v>
      </c>
      <c r="J23" s="99">
        <f>SUM(J8:J22)</f>
        <v>44857</v>
      </c>
      <c r="K23" s="99">
        <f>SUM(K8:K22)</f>
        <v>136808.66666666669</v>
      </c>
      <c r="L23" s="99">
        <f>SUM(L8:L22)</f>
        <v>136808.66666666669</v>
      </c>
      <c r="M23" s="99">
        <f>SUM(M8:M22)</f>
        <v>216552.66666666669</v>
      </c>
      <c r="N23" s="99">
        <f>SUM(N8:N22)</f>
        <v>230552.66666666669</v>
      </c>
      <c r="O23" s="99">
        <f>SUM(O8:O22)</f>
        <v>230552.66666666669</v>
      </c>
      <c r="P23" s="99">
        <f>SUM(P8:P22)</f>
        <v>230552.66666666669</v>
      </c>
      <c r="Q23" s="99">
        <f>SUM(Q8:Q22)</f>
        <v>205084.33333333334</v>
      </c>
      <c r="R23" s="99">
        <f>SUM(R8:R22)</f>
        <v>205084.33333333334</v>
      </c>
      <c r="S23" s="99">
        <f>SUM(S8:S22)</f>
        <v>153834.33333333334</v>
      </c>
      <c r="T23" s="99">
        <f>SUM(T8:T22)</f>
        <v>0</v>
      </c>
      <c r="U23" s="93">
        <f t="shared" si="0"/>
        <v>2187088.0000000005</v>
      </c>
      <c r="V23" s="210"/>
    </row>
    <row r="24" spans="1:22" s="94" customFormat="1" ht="22.5" customHeight="1" x14ac:dyDescent="0.2">
      <c r="A24" s="126"/>
      <c r="B24" s="127"/>
      <c r="C24" s="128"/>
      <c r="D24" s="128"/>
      <c r="E24" s="129" t="s">
        <v>79</v>
      </c>
      <c r="F24" s="100">
        <v>64632.08</v>
      </c>
      <c r="G24" s="100"/>
      <c r="H24" s="100">
        <f>$F$24/12</f>
        <v>5386.0066666666671</v>
      </c>
      <c r="I24" s="100">
        <f t="shared" ref="I24:S24" si="12">$F$24/12</f>
        <v>5386.0066666666671</v>
      </c>
      <c r="J24" s="100">
        <f t="shared" si="12"/>
        <v>5386.0066666666671</v>
      </c>
      <c r="K24" s="100">
        <f t="shared" si="12"/>
        <v>5386.0066666666671</v>
      </c>
      <c r="L24" s="100">
        <f t="shared" si="12"/>
        <v>5386.0066666666671</v>
      </c>
      <c r="M24" s="100">
        <f t="shared" si="12"/>
        <v>5386.0066666666671</v>
      </c>
      <c r="N24" s="100">
        <f t="shared" si="12"/>
        <v>5386.0066666666671</v>
      </c>
      <c r="O24" s="100">
        <f t="shared" si="12"/>
        <v>5386.0066666666671</v>
      </c>
      <c r="P24" s="100">
        <f t="shared" si="12"/>
        <v>5386.0066666666671</v>
      </c>
      <c r="Q24" s="100">
        <f t="shared" si="12"/>
        <v>5386.0066666666671</v>
      </c>
      <c r="R24" s="100">
        <f t="shared" si="12"/>
        <v>5386.0066666666671</v>
      </c>
      <c r="S24" s="100">
        <f t="shared" si="12"/>
        <v>5386.0066666666671</v>
      </c>
      <c r="T24" s="100"/>
      <c r="U24" s="93">
        <f t="shared" si="0"/>
        <v>64632.080000000009</v>
      </c>
      <c r="V24" s="210"/>
    </row>
    <row r="25" spans="1:22" s="94" customFormat="1" ht="22.5" customHeight="1" thickBot="1" x14ac:dyDescent="0.25">
      <c r="A25" s="126"/>
      <c r="B25" s="130"/>
      <c r="C25" s="131"/>
      <c r="D25" s="131"/>
      <c r="E25" s="132" t="s">
        <v>27</v>
      </c>
      <c r="F25" s="100">
        <v>25818.38</v>
      </c>
      <c r="G25" s="100"/>
      <c r="H25" s="100">
        <f>$F$25/12</f>
        <v>2151.5316666666668</v>
      </c>
      <c r="I25" s="100">
        <f t="shared" ref="I25:S25" si="13">$F$25/12</f>
        <v>2151.5316666666668</v>
      </c>
      <c r="J25" s="100">
        <f t="shared" si="13"/>
        <v>2151.5316666666668</v>
      </c>
      <c r="K25" s="100">
        <f t="shared" si="13"/>
        <v>2151.5316666666668</v>
      </c>
      <c r="L25" s="100">
        <f t="shared" si="13"/>
        <v>2151.5316666666668</v>
      </c>
      <c r="M25" s="100">
        <f t="shared" si="13"/>
        <v>2151.5316666666668</v>
      </c>
      <c r="N25" s="100">
        <f t="shared" si="13"/>
        <v>2151.5316666666668</v>
      </c>
      <c r="O25" s="100">
        <f t="shared" si="13"/>
        <v>2151.5316666666668</v>
      </c>
      <c r="P25" s="100">
        <f t="shared" si="13"/>
        <v>2151.5316666666668</v>
      </c>
      <c r="Q25" s="100">
        <f t="shared" si="13"/>
        <v>2151.5316666666668</v>
      </c>
      <c r="R25" s="100">
        <f t="shared" si="13"/>
        <v>2151.5316666666668</v>
      </c>
      <c r="S25" s="100">
        <f t="shared" si="13"/>
        <v>2151.5316666666668</v>
      </c>
      <c r="T25" s="100"/>
      <c r="U25" s="93">
        <f t="shared" si="0"/>
        <v>25818.379999999994</v>
      </c>
      <c r="V25" s="210"/>
    </row>
    <row r="26" spans="1:22" s="94" customFormat="1" ht="22.5" customHeight="1" thickBot="1" x14ac:dyDescent="0.25">
      <c r="A26" s="126"/>
      <c r="B26" s="123"/>
      <c r="C26" s="124"/>
      <c r="D26" s="124"/>
      <c r="E26" s="133" t="s">
        <v>83</v>
      </c>
      <c r="F26" s="99">
        <f>SUM(F23:F25)</f>
        <v>2277538.46</v>
      </c>
      <c r="G26" s="99">
        <f t="shared" ref="G26:T26" si="14">SUM(G23:G25)</f>
        <v>0</v>
      </c>
      <c r="H26" s="99">
        <f t="shared" si="14"/>
        <v>365237.53833333333</v>
      </c>
      <c r="I26" s="99">
        <f t="shared" ref="I26" si="15">SUM(I23:I25)</f>
        <v>46237.538333333338</v>
      </c>
      <c r="J26" s="99">
        <f t="shared" ref="J26" si="16">SUM(J23:J25)</f>
        <v>52394.538333333338</v>
      </c>
      <c r="K26" s="99">
        <f t="shared" ref="K26" si="17">SUM(K23:K25)</f>
        <v>144346.20500000002</v>
      </c>
      <c r="L26" s="99">
        <f t="shared" ref="L26" si="18">SUM(L23:L25)</f>
        <v>144346.20500000002</v>
      </c>
      <c r="M26" s="99">
        <f t="shared" ref="M26" si="19">SUM(M23:M25)</f>
        <v>224090.20500000002</v>
      </c>
      <c r="N26" s="99">
        <f t="shared" ref="N26" si="20">SUM(N23:N25)</f>
        <v>238090.20500000002</v>
      </c>
      <c r="O26" s="99">
        <f t="shared" ref="O26" si="21">SUM(O23:O25)</f>
        <v>238090.20500000002</v>
      </c>
      <c r="P26" s="99">
        <f t="shared" ref="P26" si="22">SUM(P23:P25)</f>
        <v>238090.20500000002</v>
      </c>
      <c r="Q26" s="99">
        <f t="shared" ref="Q26" si="23">SUM(Q23:Q25)</f>
        <v>212621.87166666667</v>
      </c>
      <c r="R26" s="99">
        <f t="shared" ref="R26" si="24">SUM(R23:R25)</f>
        <v>212621.87166666667</v>
      </c>
      <c r="S26" s="99">
        <f t="shared" ref="S26" si="25">SUM(S23:S25)</f>
        <v>161371.87166666667</v>
      </c>
      <c r="T26" s="99">
        <f t="shared" si="14"/>
        <v>0</v>
      </c>
      <c r="U26" s="93">
        <f t="shared" si="0"/>
        <v>2277538.4600000004</v>
      </c>
      <c r="V26" s="210"/>
    </row>
    <row r="27" spans="1:22" s="94" customFormat="1" ht="22.5" customHeight="1" x14ac:dyDescent="0.2">
      <c r="A27" s="126"/>
      <c r="B27" s="127"/>
      <c r="C27" s="128"/>
      <c r="D27" s="128"/>
      <c r="E27" s="129" t="s">
        <v>82</v>
      </c>
      <c r="F27" s="100">
        <v>16176.5</v>
      </c>
      <c r="G27" s="100"/>
      <c r="H27" s="100">
        <f>$F$27/12</f>
        <v>1348.0416666666667</v>
      </c>
      <c r="I27" s="100">
        <f t="shared" ref="I27:S27" si="26">$F$27/12</f>
        <v>1348.0416666666667</v>
      </c>
      <c r="J27" s="100">
        <f t="shared" si="26"/>
        <v>1348.0416666666667</v>
      </c>
      <c r="K27" s="100">
        <f t="shared" si="26"/>
        <v>1348.0416666666667</v>
      </c>
      <c r="L27" s="100">
        <f t="shared" si="26"/>
        <v>1348.0416666666667</v>
      </c>
      <c r="M27" s="100">
        <f t="shared" si="26"/>
        <v>1348.0416666666667</v>
      </c>
      <c r="N27" s="100">
        <f t="shared" si="26"/>
        <v>1348.0416666666667</v>
      </c>
      <c r="O27" s="100">
        <f t="shared" si="26"/>
        <v>1348.0416666666667</v>
      </c>
      <c r="P27" s="100">
        <f t="shared" si="26"/>
        <v>1348.0416666666667</v>
      </c>
      <c r="Q27" s="100">
        <f t="shared" si="26"/>
        <v>1348.0416666666667</v>
      </c>
      <c r="R27" s="100">
        <f t="shared" si="26"/>
        <v>1348.0416666666667</v>
      </c>
      <c r="S27" s="100">
        <f t="shared" si="26"/>
        <v>1348.0416666666667</v>
      </c>
      <c r="T27" s="100"/>
      <c r="U27" s="93">
        <f t="shared" si="0"/>
        <v>16176.499999999998</v>
      </c>
      <c r="V27" s="210"/>
    </row>
    <row r="28" spans="1:22" s="94" customFormat="1" ht="22.5" customHeight="1" x14ac:dyDescent="0.2">
      <c r="A28" s="126"/>
      <c r="B28" s="134"/>
      <c r="C28" s="135"/>
      <c r="D28" s="135"/>
      <c r="E28" s="136" t="s">
        <v>81</v>
      </c>
      <c r="F28" s="100">
        <v>9213.3799999999992</v>
      </c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>
        <f>+F28</f>
        <v>9213.3799999999992</v>
      </c>
      <c r="U28" s="93">
        <f t="shared" si="0"/>
        <v>9213.3799999999992</v>
      </c>
      <c r="V28" s="210"/>
    </row>
    <row r="29" spans="1:22" s="94" customFormat="1" ht="22.5" customHeight="1" thickBot="1" x14ac:dyDescent="0.25">
      <c r="A29" s="126"/>
      <c r="B29" s="130"/>
      <c r="C29" s="131"/>
      <c r="D29" s="131"/>
      <c r="E29" s="132" t="s">
        <v>80</v>
      </c>
      <c r="F29" s="100">
        <v>11640.48</v>
      </c>
      <c r="G29" s="100">
        <f>+F29</f>
        <v>11640.48</v>
      </c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93">
        <f t="shared" si="0"/>
        <v>11640.48</v>
      </c>
      <c r="V29" s="210"/>
    </row>
    <row r="30" spans="1:22" s="94" customFormat="1" ht="22.5" customHeight="1" thickBot="1" x14ac:dyDescent="0.25">
      <c r="A30" s="126"/>
      <c r="B30" s="123"/>
      <c r="C30" s="124"/>
      <c r="D30" s="124"/>
      <c r="E30" s="125" t="s">
        <v>29</v>
      </c>
      <c r="F30" s="99">
        <f>SUM(F26:F29)</f>
        <v>2314568.8199999998</v>
      </c>
      <c r="G30" s="99">
        <f t="shared" ref="G30" si="27">SUM(G26:G29)</f>
        <v>11640.48</v>
      </c>
      <c r="H30" s="99">
        <f t="shared" ref="H30" si="28">SUM(H26:H29)</f>
        <v>366585.58</v>
      </c>
      <c r="I30" s="99">
        <f t="shared" ref="I30" si="29">SUM(I26:I29)</f>
        <v>47585.58</v>
      </c>
      <c r="J30" s="99">
        <f t="shared" ref="J30" si="30">SUM(J26:J29)</f>
        <v>53742.58</v>
      </c>
      <c r="K30" s="99">
        <f t="shared" ref="K30" si="31">SUM(K26:K29)</f>
        <v>145694.24666666667</v>
      </c>
      <c r="L30" s="99">
        <f t="shared" ref="L30" si="32">SUM(L26:L29)</f>
        <v>145694.24666666667</v>
      </c>
      <c r="M30" s="99">
        <f t="shared" ref="M30" si="33">SUM(M26:M29)</f>
        <v>225438.24666666667</v>
      </c>
      <c r="N30" s="99">
        <f t="shared" ref="N30" si="34">SUM(N26:N29)</f>
        <v>239438.24666666667</v>
      </c>
      <c r="O30" s="99">
        <f t="shared" ref="O30" si="35">SUM(O26:O29)</f>
        <v>239438.24666666667</v>
      </c>
      <c r="P30" s="99">
        <f t="shared" ref="P30" si="36">SUM(P26:P29)</f>
        <v>239438.24666666667</v>
      </c>
      <c r="Q30" s="99">
        <f t="shared" ref="Q30" si="37">SUM(Q26:Q29)</f>
        <v>213969.91333333333</v>
      </c>
      <c r="R30" s="99">
        <f t="shared" ref="R30" si="38">SUM(R26:R29)</f>
        <v>213969.91333333333</v>
      </c>
      <c r="S30" s="99">
        <f t="shared" ref="S30" si="39">SUM(S26:S29)</f>
        <v>162719.91333333333</v>
      </c>
      <c r="T30" s="99">
        <f t="shared" ref="T30" si="40">SUM(T26:T29)</f>
        <v>9213.3799999999992</v>
      </c>
      <c r="U30" s="93">
        <f t="shared" si="0"/>
        <v>2314568.8199999994</v>
      </c>
      <c r="V30" s="210"/>
    </row>
    <row r="31" spans="1:22" s="94" customFormat="1" ht="15" customHeight="1" x14ac:dyDescent="0.2">
      <c r="A31" s="160" t="s">
        <v>85</v>
      </c>
      <c r="B31" s="161"/>
      <c r="C31" s="161"/>
      <c r="D31" s="161"/>
      <c r="E31" s="162"/>
      <c r="F31" s="155" t="s">
        <v>5</v>
      </c>
      <c r="G31" s="139" t="s">
        <v>12</v>
      </c>
      <c r="H31" s="139" t="s">
        <v>13</v>
      </c>
      <c r="I31" s="139" t="s">
        <v>14</v>
      </c>
      <c r="J31" s="139" t="s">
        <v>15</v>
      </c>
      <c r="K31" s="139" t="s">
        <v>16</v>
      </c>
      <c r="L31" s="139" t="s">
        <v>17</v>
      </c>
      <c r="M31" s="139" t="s">
        <v>18</v>
      </c>
      <c r="N31" s="139" t="s">
        <v>19</v>
      </c>
      <c r="O31" s="139" t="s">
        <v>20</v>
      </c>
      <c r="P31" s="139" t="s">
        <v>21</v>
      </c>
      <c r="Q31" s="139" t="s">
        <v>22</v>
      </c>
      <c r="R31" s="139" t="s">
        <v>23</v>
      </c>
      <c r="S31" s="139" t="s">
        <v>24</v>
      </c>
      <c r="T31" s="139" t="s">
        <v>84</v>
      </c>
      <c r="U31" s="93">
        <f t="shared" si="0"/>
        <v>0</v>
      </c>
      <c r="V31" s="210"/>
    </row>
    <row r="32" spans="1:22" s="94" customFormat="1" ht="15.75" customHeight="1" thickBot="1" x14ac:dyDescent="0.25">
      <c r="A32" s="163"/>
      <c r="B32" s="164"/>
      <c r="C32" s="164"/>
      <c r="D32" s="164"/>
      <c r="E32" s="165"/>
      <c r="F32" s="156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93">
        <f t="shared" si="0"/>
        <v>0</v>
      </c>
      <c r="V32" s="210"/>
    </row>
    <row r="33" spans="1:22" s="94" customFormat="1" ht="24" customHeight="1" x14ac:dyDescent="0.2">
      <c r="A33" s="166"/>
      <c r="B33" s="167"/>
      <c r="C33" s="167"/>
      <c r="D33" s="167"/>
      <c r="E33" s="167"/>
      <c r="F33" s="101"/>
      <c r="G33" s="137">
        <f>G30</f>
        <v>11640.48</v>
      </c>
      <c r="H33" s="137">
        <f>G33+H30</f>
        <v>378226.06</v>
      </c>
      <c r="I33" s="137">
        <f t="shared" ref="I33:J33" si="41">H33+I30</f>
        <v>425811.64</v>
      </c>
      <c r="J33" s="137">
        <f t="shared" si="41"/>
        <v>479554.22000000003</v>
      </c>
      <c r="K33" s="137">
        <f t="shared" ref="K33" si="42">J33+K30</f>
        <v>625248.46666666667</v>
      </c>
      <c r="L33" s="137">
        <f t="shared" ref="L33" si="43">K33+L30</f>
        <v>770942.71333333338</v>
      </c>
      <c r="M33" s="137">
        <f t="shared" ref="M33" si="44">L33+M30</f>
        <v>996380.96000000008</v>
      </c>
      <c r="N33" s="137">
        <f t="shared" ref="N33" si="45">M33+N30</f>
        <v>1235819.2066666668</v>
      </c>
      <c r="O33" s="137">
        <f t="shared" ref="O33" si="46">N33+O30</f>
        <v>1475257.4533333334</v>
      </c>
      <c r="P33" s="137">
        <f t="shared" ref="P33" si="47">O33+P30</f>
        <v>1714695.7</v>
      </c>
      <c r="Q33" s="137">
        <f t="shared" ref="Q33" si="48">P33+Q30</f>
        <v>1928665.6133333333</v>
      </c>
      <c r="R33" s="137">
        <f t="shared" ref="R33" si="49">Q33+R30</f>
        <v>2142635.5266666664</v>
      </c>
      <c r="S33" s="137">
        <f t="shared" ref="S33" si="50">R33+S30</f>
        <v>2305355.4399999995</v>
      </c>
      <c r="T33" s="137">
        <f t="shared" ref="T33" si="51">S33+T30</f>
        <v>2314568.8199999994</v>
      </c>
      <c r="U33" s="93">
        <f t="shared" si="0"/>
        <v>16804802.299999997</v>
      </c>
      <c r="V33" s="210"/>
    </row>
    <row r="34" spans="1:22" s="94" customFormat="1" ht="24" customHeight="1" x14ac:dyDescent="0.2">
      <c r="A34" s="158"/>
      <c r="B34" s="159"/>
      <c r="C34" s="159"/>
      <c r="D34" s="159"/>
      <c r="E34" s="159"/>
      <c r="F34" s="102"/>
      <c r="G34" s="138">
        <f>G33/$F$30</f>
        <v>5.0292218141951813E-3</v>
      </c>
      <c r="H34" s="138">
        <f t="shared" ref="H34:T34" si="52">H33/$F$30</f>
        <v>0.16341102357025616</v>
      </c>
      <c r="I34" s="138">
        <f t="shared" si="52"/>
        <v>0.18397017894676385</v>
      </c>
      <c r="J34" s="138">
        <f t="shared" si="52"/>
        <v>0.20718944101217093</v>
      </c>
      <c r="K34" s="138">
        <f t="shared" si="52"/>
        <v>0.27013604489265813</v>
      </c>
      <c r="L34" s="138">
        <f t="shared" si="52"/>
        <v>0.33308264877314531</v>
      </c>
      <c r="M34" s="138">
        <f t="shared" si="52"/>
        <v>0.43048232197304037</v>
      </c>
      <c r="N34" s="138">
        <f t="shared" si="52"/>
        <v>0.5339306379607528</v>
      </c>
      <c r="O34" s="138">
        <f t="shared" si="52"/>
        <v>0.63737895394846522</v>
      </c>
      <c r="P34" s="138">
        <f t="shared" si="52"/>
        <v>0.74082726993617765</v>
      </c>
      <c r="Q34" s="138">
        <f t="shared" si="52"/>
        <v>0.83327209658571888</v>
      </c>
      <c r="R34" s="138">
        <f t="shared" si="52"/>
        <v>0.92571692323526011</v>
      </c>
      <c r="S34" s="138">
        <f t="shared" ref="S34" si="53">S33/$F$30</f>
        <v>0.99601939682225549</v>
      </c>
      <c r="T34" s="138">
        <f t="shared" si="52"/>
        <v>0.99999999999999978</v>
      </c>
    </row>
    <row r="35" spans="1:22" ht="15.75" thickBot="1" x14ac:dyDescent="0.3">
      <c r="A35" s="168"/>
      <c r="B35" s="169"/>
      <c r="C35" s="169"/>
      <c r="D35" s="169"/>
      <c r="E35" s="169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8"/>
    </row>
    <row r="36" spans="1:22" x14ac:dyDescent="0.25">
      <c r="A36" s="157"/>
      <c r="B36" s="157"/>
      <c r="C36" s="157"/>
      <c r="D36" s="157"/>
      <c r="E36" s="157"/>
      <c r="F36" s="2"/>
    </row>
    <row r="37" spans="1:22" x14ac:dyDescent="0.25">
      <c r="G37" s="1"/>
    </row>
  </sheetData>
  <mergeCells count="45">
    <mergeCell ref="J31:J32"/>
    <mergeCell ref="G31:G32"/>
    <mergeCell ref="A36:E36"/>
    <mergeCell ref="A34:E34"/>
    <mergeCell ref="A31:E32"/>
    <mergeCell ref="A33:E33"/>
    <mergeCell ref="A35:E35"/>
    <mergeCell ref="A4:T4"/>
    <mergeCell ref="R31:R32"/>
    <mergeCell ref="H6:H7"/>
    <mergeCell ref="G5:T5"/>
    <mergeCell ref="A5:A7"/>
    <mergeCell ref="P6:P7"/>
    <mergeCell ref="Q6:Q7"/>
    <mergeCell ref="R6:R7"/>
    <mergeCell ref="B5:B7"/>
    <mergeCell ref="D5:D7"/>
    <mergeCell ref="E5:E7"/>
    <mergeCell ref="F5:F7"/>
    <mergeCell ref="C5:C7"/>
    <mergeCell ref="S6:S7"/>
    <mergeCell ref="O31:O32"/>
    <mergeCell ref="F31:F32"/>
    <mergeCell ref="H31:H32"/>
    <mergeCell ref="I31:I32"/>
    <mergeCell ref="P31:P32"/>
    <mergeCell ref="Q31:Q32"/>
    <mergeCell ref="A1:T1"/>
    <mergeCell ref="A2:T2"/>
    <mergeCell ref="A3:T3"/>
    <mergeCell ref="T6:T7"/>
    <mergeCell ref="O6:O7"/>
    <mergeCell ref="J6:J7"/>
    <mergeCell ref="K6:K7"/>
    <mergeCell ref="L6:L7"/>
    <mergeCell ref="M6:M7"/>
    <mergeCell ref="N6:N7"/>
    <mergeCell ref="I6:I7"/>
    <mergeCell ref="G6:G7"/>
    <mergeCell ref="S31:S32"/>
    <mergeCell ref="T31:T32"/>
    <mergeCell ref="K31:K32"/>
    <mergeCell ref="L31:L32"/>
    <mergeCell ref="M31:M32"/>
    <mergeCell ref="N31:N32"/>
  </mergeCells>
  <pageMargins left="0.70866141732283472" right="0.70866141732283472" top="0.59055118110236227" bottom="0.39370078740157483" header="0.31496062992125984" footer="0.31496062992125984"/>
  <pageSetup paperSize="9" scale="3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C36"/>
  <sheetViews>
    <sheetView workbookViewId="0">
      <selection activeCell="C5" sqref="C5:C35"/>
    </sheetView>
  </sheetViews>
  <sheetFormatPr baseColWidth="10" defaultRowHeight="15" x14ac:dyDescent="0.25"/>
  <cols>
    <col min="3" max="3" width="13" style="25" bestFit="1" customWidth="1"/>
  </cols>
  <sheetData>
    <row r="5" spans="3:3" x14ac:dyDescent="0.25">
      <c r="C5" s="25">
        <v>950000</v>
      </c>
    </row>
    <row r="6" spans="3:3" x14ac:dyDescent="0.25">
      <c r="C6" s="25">
        <v>330000</v>
      </c>
    </row>
    <row r="7" spans="3:3" x14ac:dyDescent="0.25">
      <c r="C7" s="25">
        <v>450000</v>
      </c>
    </row>
    <row r="8" spans="3:3" x14ac:dyDescent="0.25">
      <c r="C8" s="25">
        <v>250000</v>
      </c>
    </row>
    <row r="9" spans="3:3" x14ac:dyDescent="0.25">
      <c r="C9" s="25">
        <v>62400</v>
      </c>
    </row>
    <row r="10" spans="3:3" x14ac:dyDescent="0.25">
      <c r="C10" s="25">
        <v>300000</v>
      </c>
    </row>
    <row r="11" spans="3:3" x14ac:dyDescent="0.25">
      <c r="C11" s="25">
        <v>111400</v>
      </c>
    </row>
    <row r="12" spans="3:3" x14ac:dyDescent="0.25">
      <c r="C12" s="25">
        <v>9800</v>
      </c>
    </row>
    <row r="13" spans="3:3" x14ac:dyDescent="0.25">
      <c r="C13" s="25">
        <v>70000</v>
      </c>
    </row>
    <row r="14" spans="3:3" x14ac:dyDescent="0.25">
      <c r="C14" s="25">
        <v>2250</v>
      </c>
    </row>
    <row r="15" spans="3:3" x14ac:dyDescent="0.25">
      <c r="C15" s="25">
        <v>25000</v>
      </c>
    </row>
    <row r="16" spans="3:3" x14ac:dyDescent="0.25">
      <c r="C16" s="25">
        <v>130000</v>
      </c>
    </row>
    <row r="17" spans="3:3" x14ac:dyDescent="0.25">
      <c r="C17" s="25">
        <v>180000</v>
      </c>
    </row>
    <row r="18" spans="3:3" x14ac:dyDescent="0.25">
      <c r="C18" s="25">
        <v>10500</v>
      </c>
    </row>
    <row r="19" spans="3:3" x14ac:dyDescent="0.25">
      <c r="C19" s="25">
        <v>50000</v>
      </c>
    </row>
    <row r="20" spans="3:3" x14ac:dyDescent="0.25">
      <c r="C20" s="25">
        <v>85000</v>
      </c>
    </row>
    <row r="21" spans="3:3" x14ac:dyDescent="0.25">
      <c r="C21" s="25">
        <v>60000</v>
      </c>
    </row>
    <row r="22" spans="3:3" x14ac:dyDescent="0.25">
      <c r="C22" s="25">
        <v>3600</v>
      </c>
    </row>
    <row r="23" spans="3:3" x14ac:dyDescent="0.25">
      <c r="C23" s="25">
        <v>800</v>
      </c>
    </row>
    <row r="24" spans="3:3" x14ac:dyDescent="0.25">
      <c r="C24" s="25">
        <v>4000</v>
      </c>
    </row>
    <row r="25" spans="3:3" x14ac:dyDescent="0.25">
      <c r="C25" s="25">
        <v>4500</v>
      </c>
    </row>
    <row r="26" spans="3:3" x14ac:dyDescent="0.25">
      <c r="C26" s="25">
        <v>25000</v>
      </c>
    </row>
    <row r="27" spans="3:3" x14ac:dyDescent="0.25">
      <c r="C27" s="25">
        <v>900</v>
      </c>
    </row>
    <row r="28" spans="3:3" x14ac:dyDescent="0.25">
      <c r="C28" s="25">
        <v>800</v>
      </c>
    </row>
    <row r="29" spans="3:3" x14ac:dyDescent="0.25">
      <c r="C29" s="25">
        <v>200000</v>
      </c>
    </row>
    <row r="30" spans="3:3" x14ac:dyDescent="0.25">
      <c r="C30" s="25">
        <v>150000</v>
      </c>
    </row>
    <row r="31" spans="3:3" x14ac:dyDescent="0.25">
      <c r="C31" s="25">
        <v>20000</v>
      </c>
    </row>
    <row r="32" spans="3:3" x14ac:dyDescent="0.25">
      <c r="C32" s="25">
        <v>39000</v>
      </c>
    </row>
    <row r="33" spans="3:3" x14ac:dyDescent="0.25">
      <c r="C33" s="25">
        <v>2000</v>
      </c>
    </row>
    <row r="34" spans="3:3" x14ac:dyDescent="0.25">
      <c r="C34" s="25">
        <v>20000</v>
      </c>
    </row>
    <row r="35" spans="3:3" x14ac:dyDescent="0.25">
      <c r="C35" s="25">
        <v>10000</v>
      </c>
    </row>
    <row r="36" spans="3:3" x14ac:dyDescent="0.25">
      <c r="C36" s="25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9"/>
  <sheetViews>
    <sheetView view="pageBreakPreview" topLeftCell="C44" zoomScaleNormal="69" zoomScaleSheetLayoutView="100" workbookViewId="0">
      <selection activeCell="E71" sqref="E71"/>
    </sheetView>
  </sheetViews>
  <sheetFormatPr baseColWidth="10" defaultRowHeight="15" x14ac:dyDescent="0.25"/>
  <cols>
    <col min="1" max="1" width="3.5703125" hidden="1" customWidth="1"/>
    <col min="2" max="2" width="55" style="24" customWidth="1"/>
    <col min="3" max="3" width="25.140625" style="24" customWidth="1"/>
    <col min="4" max="4" width="12.140625" customWidth="1"/>
    <col min="5" max="5" width="15.28515625" customWidth="1"/>
    <col min="6" max="6" width="16.85546875" customWidth="1"/>
    <col min="7" max="9" width="15.7109375" customWidth="1"/>
    <col min="10" max="10" width="17.7109375" customWidth="1"/>
    <col min="11" max="11" width="15.7109375" customWidth="1"/>
    <col min="12" max="12" width="21" customWidth="1"/>
  </cols>
  <sheetData>
    <row r="1" spans="1:11" ht="19.5" customHeight="1" x14ac:dyDescent="0.25">
      <c r="A1" s="194" t="s">
        <v>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32.25" customHeight="1" x14ac:dyDescent="0.25">
      <c r="A2" s="195" t="s">
        <v>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</row>
    <row r="3" spans="1:11" ht="19.5" customHeight="1" x14ac:dyDescent="0.4">
      <c r="A3" s="196" t="s">
        <v>8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</row>
    <row r="4" spans="1:11" ht="22.5" customHeight="1" thickBot="1" x14ac:dyDescent="0.45">
      <c r="A4" s="197" t="s">
        <v>32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</row>
    <row r="5" spans="1:11" ht="9.75" customHeight="1" x14ac:dyDescent="0.25">
      <c r="A5" s="198" t="s">
        <v>3</v>
      </c>
      <c r="B5" s="201" t="s">
        <v>2</v>
      </c>
      <c r="C5" s="204" t="s">
        <v>9</v>
      </c>
      <c r="D5" s="207" t="s">
        <v>35</v>
      </c>
      <c r="E5" s="207" t="s">
        <v>0</v>
      </c>
      <c r="F5" s="207" t="s">
        <v>1</v>
      </c>
      <c r="G5" s="185" t="s">
        <v>30</v>
      </c>
      <c r="H5" s="186"/>
      <c r="I5" s="186"/>
      <c r="J5" s="186"/>
      <c r="K5" s="187"/>
    </row>
    <row r="6" spans="1:11" ht="6.75" customHeight="1" x14ac:dyDescent="0.25">
      <c r="A6" s="199"/>
      <c r="B6" s="202"/>
      <c r="C6" s="205"/>
      <c r="D6" s="208"/>
      <c r="E6" s="208"/>
      <c r="F6" s="208"/>
      <c r="G6" s="188" t="s">
        <v>12</v>
      </c>
      <c r="H6" s="190" t="s">
        <v>13</v>
      </c>
      <c r="I6" s="190" t="s">
        <v>14</v>
      </c>
      <c r="J6" s="190" t="s">
        <v>15</v>
      </c>
      <c r="K6" s="192" t="s">
        <v>16</v>
      </c>
    </row>
    <row r="7" spans="1:11" ht="3.75" customHeight="1" x14ac:dyDescent="0.25">
      <c r="A7" s="200"/>
      <c r="B7" s="203"/>
      <c r="C7" s="206"/>
      <c r="D7" s="208"/>
      <c r="E7" s="208"/>
      <c r="F7" s="208"/>
      <c r="G7" s="189"/>
      <c r="H7" s="191"/>
      <c r="I7" s="191"/>
      <c r="J7" s="191"/>
      <c r="K7" s="193"/>
    </row>
    <row r="8" spans="1:11" ht="3.75" customHeight="1" x14ac:dyDescent="0.25">
      <c r="A8" s="59"/>
      <c r="B8" s="60"/>
      <c r="C8" s="57"/>
      <c r="D8" s="61"/>
      <c r="E8" s="58"/>
      <c r="F8" s="58"/>
      <c r="G8" s="62"/>
      <c r="H8" s="62"/>
      <c r="I8" s="62"/>
      <c r="J8" s="56"/>
      <c r="K8" s="63"/>
    </row>
    <row r="9" spans="1:11" ht="18.75" customHeight="1" x14ac:dyDescent="0.25">
      <c r="A9" s="59"/>
      <c r="B9" s="64" t="s">
        <v>66</v>
      </c>
      <c r="C9" s="65"/>
      <c r="D9" s="66"/>
      <c r="E9" s="67"/>
      <c r="F9" s="67"/>
      <c r="G9" s="62"/>
      <c r="H9" s="62"/>
      <c r="I9" s="62"/>
      <c r="J9" s="56"/>
      <c r="K9" s="63"/>
    </row>
    <row r="10" spans="1:11" ht="15.75" customHeight="1" x14ac:dyDescent="0.25">
      <c r="A10" s="13"/>
      <c r="B10" s="52" t="s">
        <v>36</v>
      </c>
      <c r="C10" s="55" t="s">
        <v>10</v>
      </c>
      <c r="D10" s="54">
        <v>5</v>
      </c>
      <c r="E10" s="41">
        <v>190000</v>
      </c>
      <c r="F10" s="41">
        <f>PRODUCT(D10:E10)</f>
        <v>950000</v>
      </c>
      <c r="G10" s="42"/>
      <c r="H10" s="29"/>
      <c r="I10" s="29"/>
      <c r="J10" s="30">
        <f>F10</f>
        <v>950000</v>
      </c>
      <c r="K10" s="35"/>
    </row>
    <row r="11" spans="1:11" ht="15.75" customHeight="1" x14ac:dyDescent="0.25">
      <c r="A11" s="15"/>
      <c r="B11" s="52" t="s">
        <v>37</v>
      </c>
      <c r="C11" s="55" t="s">
        <v>10</v>
      </c>
      <c r="D11" s="54">
        <v>1</v>
      </c>
      <c r="E11" s="41">
        <v>330000</v>
      </c>
      <c r="F11" s="41">
        <f t="shared" ref="F11:F39" si="0">PRODUCT(D11:E11)</f>
        <v>330000</v>
      </c>
      <c r="G11" s="43"/>
      <c r="H11" s="14"/>
      <c r="I11" s="30">
        <f>F11</f>
        <v>330000</v>
      </c>
      <c r="J11" s="14"/>
      <c r="K11" s="35"/>
    </row>
    <row r="12" spans="1:11" ht="15.75" customHeight="1" x14ac:dyDescent="0.25">
      <c r="A12" s="16"/>
      <c r="B12" s="52" t="s">
        <v>38</v>
      </c>
      <c r="C12" s="55" t="s">
        <v>10</v>
      </c>
      <c r="D12" s="54">
        <v>1</v>
      </c>
      <c r="E12" s="41">
        <v>250000</v>
      </c>
      <c r="F12" s="41">
        <f t="shared" si="0"/>
        <v>250000</v>
      </c>
      <c r="G12" s="44"/>
      <c r="H12" s="14"/>
      <c r="J12" s="14"/>
      <c r="K12" s="30">
        <f>F12</f>
        <v>250000</v>
      </c>
    </row>
    <row r="13" spans="1:11" ht="15.75" customHeight="1" x14ac:dyDescent="0.25">
      <c r="A13" s="17"/>
      <c r="B13" s="52" t="s">
        <v>39</v>
      </c>
      <c r="C13" s="55" t="s">
        <v>10</v>
      </c>
      <c r="D13" s="54">
        <v>8</v>
      </c>
      <c r="E13" s="41">
        <v>7800</v>
      </c>
      <c r="F13" s="41">
        <f t="shared" si="0"/>
        <v>62400</v>
      </c>
      <c r="G13" s="45"/>
      <c r="H13" s="14"/>
      <c r="I13" s="14"/>
      <c r="J13" s="14"/>
      <c r="K13" s="36">
        <f>F13</f>
        <v>62400</v>
      </c>
    </row>
    <row r="14" spans="1:11" ht="15.75" customHeight="1" x14ac:dyDescent="0.25">
      <c r="A14" s="17"/>
      <c r="B14" s="52" t="s">
        <v>40</v>
      </c>
      <c r="C14" s="55" t="s">
        <v>10</v>
      </c>
      <c r="D14" s="54">
        <v>5</v>
      </c>
      <c r="E14" s="41">
        <v>60000</v>
      </c>
      <c r="F14" s="41">
        <f t="shared" si="0"/>
        <v>300000</v>
      </c>
      <c r="G14" s="46">
        <f>F14</f>
        <v>300000</v>
      </c>
      <c r="H14" s="32"/>
      <c r="I14" s="14"/>
      <c r="J14" s="14"/>
      <c r="K14" s="35"/>
    </row>
    <row r="15" spans="1:11" ht="15.75" customHeight="1" x14ac:dyDescent="0.25">
      <c r="A15" s="16"/>
      <c r="B15" s="52" t="s">
        <v>41</v>
      </c>
      <c r="C15" s="55" t="s">
        <v>10</v>
      </c>
      <c r="D15" s="54">
        <v>4</v>
      </c>
      <c r="E15" s="41">
        <v>27850</v>
      </c>
      <c r="F15" s="41">
        <f t="shared" si="0"/>
        <v>111400</v>
      </c>
      <c r="G15" s="44"/>
      <c r="H15" s="29"/>
      <c r="I15" s="33">
        <f>F15</f>
        <v>111400</v>
      </c>
      <c r="J15" s="32"/>
      <c r="K15" s="35"/>
    </row>
    <row r="16" spans="1:11" ht="15.75" customHeight="1" x14ac:dyDescent="0.25">
      <c r="A16" s="17"/>
      <c r="B16" s="52" t="s">
        <v>42</v>
      </c>
      <c r="C16" s="55" t="s">
        <v>11</v>
      </c>
      <c r="D16" s="54">
        <v>1</v>
      </c>
      <c r="E16" s="41">
        <v>9800</v>
      </c>
      <c r="F16" s="41">
        <f t="shared" si="0"/>
        <v>9800</v>
      </c>
      <c r="G16" s="47">
        <f>F16</f>
        <v>9800</v>
      </c>
      <c r="H16" s="14"/>
      <c r="I16" s="14"/>
      <c r="J16" s="19"/>
      <c r="K16" s="35"/>
    </row>
    <row r="17" spans="1:11" ht="15.75" customHeight="1" x14ac:dyDescent="0.25">
      <c r="A17" s="20"/>
      <c r="B17" s="52" t="s">
        <v>43</v>
      </c>
      <c r="C17" s="55" t="s">
        <v>10</v>
      </c>
      <c r="D17" s="54">
        <v>2</v>
      </c>
      <c r="E17" s="41">
        <v>35000</v>
      </c>
      <c r="F17" s="41">
        <f t="shared" si="0"/>
        <v>70000</v>
      </c>
      <c r="G17" s="47">
        <f>F17</f>
        <v>70000</v>
      </c>
      <c r="H17" s="14"/>
      <c r="I17" s="14"/>
      <c r="J17" s="14"/>
      <c r="K17" s="35"/>
    </row>
    <row r="18" spans="1:11" ht="15.75" customHeight="1" x14ac:dyDescent="0.25">
      <c r="A18" s="20"/>
      <c r="B18" s="52" t="s">
        <v>44</v>
      </c>
      <c r="C18" s="55" t="s">
        <v>10</v>
      </c>
      <c r="D18" s="54">
        <v>3</v>
      </c>
      <c r="E18" s="41">
        <v>750</v>
      </c>
      <c r="F18" s="41">
        <f t="shared" si="0"/>
        <v>2250</v>
      </c>
      <c r="G18" s="47">
        <f>F18</f>
        <v>2250</v>
      </c>
      <c r="H18" s="21"/>
      <c r="I18" s="21"/>
      <c r="J18" s="14"/>
      <c r="K18" s="35"/>
    </row>
    <row r="19" spans="1:11" ht="15.75" customHeight="1" x14ac:dyDescent="0.25">
      <c r="A19" s="20"/>
      <c r="B19" s="52" t="s">
        <v>45</v>
      </c>
      <c r="C19" s="55" t="s">
        <v>10</v>
      </c>
      <c r="D19" s="54">
        <v>1</v>
      </c>
      <c r="E19" s="41">
        <v>25000</v>
      </c>
      <c r="F19" s="41">
        <f t="shared" si="0"/>
        <v>25000</v>
      </c>
      <c r="G19" s="47">
        <f>F19</f>
        <v>25000</v>
      </c>
      <c r="H19" s="14"/>
      <c r="I19" s="14"/>
      <c r="J19" s="14"/>
      <c r="K19" s="35"/>
    </row>
    <row r="20" spans="1:11" ht="15.75" customHeight="1" x14ac:dyDescent="0.25">
      <c r="A20" s="20"/>
      <c r="B20" s="52" t="s">
        <v>46</v>
      </c>
      <c r="C20" s="55" t="s">
        <v>10</v>
      </c>
      <c r="D20" s="54">
        <v>1</v>
      </c>
      <c r="E20" s="41">
        <v>130000</v>
      </c>
      <c r="F20" s="41">
        <f t="shared" si="0"/>
        <v>130000</v>
      </c>
      <c r="G20" s="48"/>
      <c r="H20" s="33">
        <f>F20</f>
        <v>130000</v>
      </c>
      <c r="I20" s="32"/>
      <c r="J20" s="14"/>
      <c r="K20" s="35"/>
    </row>
    <row r="21" spans="1:11" ht="15.75" customHeight="1" x14ac:dyDescent="0.25">
      <c r="A21" s="20"/>
      <c r="B21" s="52" t="s">
        <v>47</v>
      </c>
      <c r="C21" s="55" t="s">
        <v>10</v>
      </c>
      <c r="D21" s="54">
        <v>1</v>
      </c>
      <c r="E21" s="41">
        <v>180000</v>
      </c>
      <c r="F21" s="41">
        <f t="shared" si="0"/>
        <v>180000</v>
      </c>
      <c r="G21" s="32"/>
      <c r="H21" s="14"/>
      <c r="I21" s="14"/>
      <c r="J21" s="29"/>
      <c r="K21" s="37">
        <f>F21</f>
        <v>180000</v>
      </c>
    </row>
    <row r="22" spans="1:11" ht="15.75" customHeight="1" x14ac:dyDescent="0.25">
      <c r="A22" s="20"/>
      <c r="B22" s="52" t="s">
        <v>48</v>
      </c>
      <c r="C22" s="55" t="s">
        <v>10</v>
      </c>
      <c r="D22" s="54">
        <v>1</v>
      </c>
      <c r="E22" s="41">
        <v>10500</v>
      </c>
      <c r="F22" s="41">
        <f t="shared" si="0"/>
        <v>10500</v>
      </c>
      <c r="G22" s="32"/>
      <c r="H22" s="29"/>
      <c r="I22" s="33">
        <f>F22</f>
        <v>10500</v>
      </c>
      <c r="J22" s="32"/>
      <c r="K22" s="35"/>
    </row>
    <row r="23" spans="1:11" ht="15.75" customHeight="1" x14ac:dyDescent="0.25">
      <c r="A23" s="20"/>
      <c r="B23" s="52" t="s">
        <v>49</v>
      </c>
      <c r="C23" s="55" t="s">
        <v>10</v>
      </c>
      <c r="D23" s="54">
        <v>1</v>
      </c>
      <c r="E23" s="41">
        <v>50000</v>
      </c>
      <c r="F23" s="41">
        <f t="shared" si="0"/>
        <v>50000</v>
      </c>
      <c r="G23" s="49"/>
      <c r="H23" s="29"/>
      <c r="I23" s="33">
        <f t="shared" ref="I23:I24" si="1">F23</f>
        <v>50000</v>
      </c>
      <c r="J23" s="32"/>
      <c r="K23" s="35"/>
    </row>
    <row r="24" spans="1:11" ht="15.75" customHeight="1" x14ac:dyDescent="0.25">
      <c r="A24" s="20"/>
      <c r="B24" s="52" t="s">
        <v>50</v>
      </c>
      <c r="C24" s="55" t="s">
        <v>10</v>
      </c>
      <c r="D24" s="54">
        <v>1</v>
      </c>
      <c r="E24" s="41">
        <v>450000</v>
      </c>
      <c r="F24" s="41">
        <f t="shared" si="0"/>
        <v>450000</v>
      </c>
      <c r="G24" s="49"/>
      <c r="H24" s="29"/>
      <c r="I24" s="33">
        <f t="shared" si="1"/>
        <v>450000</v>
      </c>
      <c r="J24" s="32"/>
      <c r="K24" s="35"/>
    </row>
    <row r="25" spans="1:11" ht="15.75" customHeight="1" x14ac:dyDescent="0.25">
      <c r="A25" s="20"/>
      <c r="B25" s="52" t="s">
        <v>51</v>
      </c>
      <c r="C25" s="55" t="s">
        <v>11</v>
      </c>
      <c r="D25" s="54">
        <v>1</v>
      </c>
      <c r="E25" s="41">
        <v>25000</v>
      </c>
      <c r="F25" s="41">
        <f t="shared" si="0"/>
        <v>25000</v>
      </c>
      <c r="G25" s="50"/>
      <c r="H25" s="33">
        <f>F25</f>
        <v>25000</v>
      </c>
      <c r="I25" s="32"/>
      <c r="J25" s="14"/>
      <c r="K25" s="35"/>
    </row>
    <row r="26" spans="1:11" ht="27.75" customHeight="1" x14ac:dyDescent="0.25">
      <c r="A26" s="20"/>
      <c r="B26" s="52" t="s">
        <v>52</v>
      </c>
      <c r="C26" s="55" t="s">
        <v>10</v>
      </c>
      <c r="D26" s="54">
        <v>1</v>
      </c>
      <c r="E26" s="41">
        <v>30000</v>
      </c>
      <c r="F26" s="41">
        <f t="shared" si="0"/>
        <v>30000</v>
      </c>
      <c r="G26" s="50"/>
      <c r="H26" s="33">
        <f>F26</f>
        <v>30000</v>
      </c>
      <c r="I26" s="48"/>
      <c r="J26" s="48"/>
      <c r="K26" s="38"/>
    </row>
    <row r="27" spans="1:11" ht="15.75" customHeight="1" x14ac:dyDescent="0.25">
      <c r="A27" s="17"/>
      <c r="B27" s="52" t="s">
        <v>53</v>
      </c>
      <c r="C27" s="55" t="s">
        <v>11</v>
      </c>
      <c r="D27" s="54">
        <v>10</v>
      </c>
      <c r="E27" s="41">
        <v>6000</v>
      </c>
      <c r="F27" s="41">
        <f t="shared" si="0"/>
        <v>60000</v>
      </c>
      <c r="G27" s="45"/>
      <c r="H27" s="14"/>
      <c r="I27" s="29"/>
      <c r="J27" s="33">
        <f>F27</f>
        <v>60000</v>
      </c>
      <c r="K27" s="38"/>
    </row>
    <row r="28" spans="1:11" ht="15.75" customHeight="1" x14ac:dyDescent="0.25">
      <c r="A28" s="20"/>
      <c r="B28" s="52" t="s">
        <v>54</v>
      </c>
      <c r="C28" s="55" t="s">
        <v>10</v>
      </c>
      <c r="D28" s="54">
        <v>6</v>
      </c>
      <c r="E28" s="41">
        <v>600</v>
      </c>
      <c r="F28" s="41">
        <f t="shared" si="0"/>
        <v>3600</v>
      </c>
      <c r="G28" s="50"/>
      <c r="H28" s="33">
        <f>F28</f>
        <v>3600</v>
      </c>
      <c r="I28" s="32"/>
      <c r="J28" s="14"/>
      <c r="K28" s="35"/>
    </row>
    <row r="29" spans="1:11" ht="15.75" customHeight="1" x14ac:dyDescent="0.25">
      <c r="A29" s="20"/>
      <c r="B29" s="52" t="s">
        <v>55</v>
      </c>
      <c r="C29" s="55" t="s">
        <v>10</v>
      </c>
      <c r="D29" s="54">
        <v>1</v>
      </c>
      <c r="E29" s="41">
        <v>800</v>
      </c>
      <c r="F29" s="41">
        <f t="shared" si="0"/>
        <v>800</v>
      </c>
      <c r="G29" s="50"/>
      <c r="H29" s="33">
        <f t="shared" ref="H29:H34" si="2">F29</f>
        <v>800</v>
      </c>
      <c r="I29" s="32"/>
      <c r="J29" s="14"/>
      <c r="K29" s="35"/>
    </row>
    <row r="30" spans="1:11" ht="15.75" customHeight="1" x14ac:dyDescent="0.25">
      <c r="A30" s="20"/>
      <c r="B30" s="52" t="s">
        <v>56</v>
      </c>
      <c r="C30" s="55" t="s">
        <v>10</v>
      </c>
      <c r="D30" s="54">
        <v>1</v>
      </c>
      <c r="E30" s="41">
        <v>4000</v>
      </c>
      <c r="F30" s="41">
        <f t="shared" si="0"/>
        <v>4000</v>
      </c>
      <c r="G30" s="50"/>
      <c r="H30" s="33">
        <f t="shared" si="2"/>
        <v>4000</v>
      </c>
      <c r="I30" s="32"/>
      <c r="J30" s="14"/>
      <c r="K30" s="35"/>
    </row>
    <row r="31" spans="1:11" ht="15.75" customHeight="1" x14ac:dyDescent="0.25">
      <c r="A31" s="20"/>
      <c r="B31" s="52" t="s">
        <v>57</v>
      </c>
      <c r="C31" s="55" t="s">
        <v>10</v>
      </c>
      <c r="D31" s="54">
        <v>1</v>
      </c>
      <c r="E31" s="41">
        <v>4500</v>
      </c>
      <c r="F31" s="41">
        <f t="shared" si="0"/>
        <v>4500</v>
      </c>
      <c r="G31" s="50"/>
      <c r="H31" s="33">
        <f t="shared" si="2"/>
        <v>4500</v>
      </c>
      <c r="I31" s="32"/>
      <c r="J31" s="14"/>
      <c r="K31" s="35"/>
    </row>
    <row r="32" spans="1:11" ht="15.75" customHeight="1" x14ac:dyDescent="0.25">
      <c r="A32" s="17"/>
      <c r="B32" s="52" t="s">
        <v>58</v>
      </c>
      <c r="C32" s="55" t="s">
        <v>10</v>
      </c>
      <c r="D32" s="54">
        <v>1</v>
      </c>
      <c r="E32" s="41">
        <v>25000</v>
      </c>
      <c r="F32" s="41">
        <f t="shared" si="0"/>
        <v>25000</v>
      </c>
      <c r="G32" s="51"/>
      <c r="H32" s="33">
        <f t="shared" si="2"/>
        <v>25000</v>
      </c>
      <c r="I32" s="32"/>
      <c r="J32" s="14"/>
      <c r="K32" s="35"/>
    </row>
    <row r="33" spans="1:11" ht="15.75" customHeight="1" x14ac:dyDescent="0.25">
      <c r="A33" s="20"/>
      <c r="B33" s="52" t="s">
        <v>59</v>
      </c>
      <c r="C33" s="55" t="s">
        <v>11</v>
      </c>
      <c r="D33" s="54">
        <v>1</v>
      </c>
      <c r="E33" s="41">
        <v>900</v>
      </c>
      <c r="F33" s="41">
        <f t="shared" si="0"/>
        <v>900</v>
      </c>
      <c r="G33" s="50"/>
      <c r="H33" s="33">
        <f t="shared" si="2"/>
        <v>900</v>
      </c>
      <c r="I33" s="32"/>
      <c r="J33" s="14"/>
      <c r="K33" s="35"/>
    </row>
    <row r="34" spans="1:11" ht="15.75" customHeight="1" x14ac:dyDescent="0.25">
      <c r="A34" s="17"/>
      <c r="B34" s="52" t="s">
        <v>60</v>
      </c>
      <c r="C34" s="55" t="s">
        <v>11</v>
      </c>
      <c r="D34" s="54">
        <v>1</v>
      </c>
      <c r="E34" s="41">
        <v>800</v>
      </c>
      <c r="F34" s="41">
        <f t="shared" si="0"/>
        <v>800</v>
      </c>
      <c r="G34" s="51"/>
      <c r="H34" s="33">
        <f t="shared" si="2"/>
        <v>800</v>
      </c>
      <c r="I34" s="32"/>
      <c r="J34" s="14"/>
      <c r="K34" s="35"/>
    </row>
    <row r="35" spans="1:11" ht="15.75" customHeight="1" x14ac:dyDescent="0.25">
      <c r="A35" s="20"/>
      <c r="B35" s="53" t="s">
        <v>61</v>
      </c>
      <c r="C35" s="55" t="s">
        <v>10</v>
      </c>
      <c r="D35" s="54">
        <v>1</v>
      </c>
      <c r="E35" s="41">
        <v>200000</v>
      </c>
      <c r="F35" s="41">
        <f t="shared" si="0"/>
        <v>200000</v>
      </c>
      <c r="G35" s="49"/>
      <c r="H35" s="29"/>
      <c r="I35" s="33">
        <f>F35</f>
        <v>200000</v>
      </c>
      <c r="J35" s="32"/>
      <c r="K35" s="35"/>
    </row>
    <row r="36" spans="1:11" ht="15.75" customHeight="1" x14ac:dyDescent="0.25">
      <c r="A36" s="20"/>
      <c r="B36" s="53" t="s">
        <v>62</v>
      </c>
      <c r="C36" s="55" t="s">
        <v>10</v>
      </c>
      <c r="D36" s="54">
        <v>1</v>
      </c>
      <c r="E36" s="41">
        <v>150000</v>
      </c>
      <c r="F36" s="41">
        <f t="shared" si="0"/>
        <v>150000</v>
      </c>
      <c r="G36" s="50"/>
      <c r="H36" s="14"/>
      <c r="I36" s="85">
        <f t="shared" ref="I36:I39" si="3">F36</f>
        <v>150000</v>
      </c>
      <c r="J36" s="32"/>
      <c r="K36" s="35"/>
    </row>
    <row r="37" spans="1:11" ht="15.75" customHeight="1" x14ac:dyDescent="0.25">
      <c r="A37" s="16"/>
      <c r="B37" s="53" t="s">
        <v>63</v>
      </c>
      <c r="C37" s="55" t="s">
        <v>10</v>
      </c>
      <c r="D37" s="54">
        <v>2</v>
      </c>
      <c r="E37" s="41">
        <v>10000</v>
      </c>
      <c r="F37" s="41">
        <f t="shared" si="0"/>
        <v>20000</v>
      </c>
      <c r="G37" s="84"/>
      <c r="H37" s="14"/>
      <c r="I37" s="87">
        <f t="shared" si="3"/>
        <v>20000</v>
      </c>
      <c r="J37" s="14"/>
      <c r="K37" s="38"/>
    </row>
    <row r="38" spans="1:11" ht="15.75" customHeight="1" x14ac:dyDescent="0.25">
      <c r="A38" s="17"/>
      <c r="B38" s="53" t="s">
        <v>64</v>
      </c>
      <c r="C38" s="55" t="s">
        <v>10</v>
      </c>
      <c r="D38" s="54">
        <v>3</v>
      </c>
      <c r="E38" s="41">
        <v>13000</v>
      </c>
      <c r="F38" s="41">
        <f t="shared" si="0"/>
        <v>39000</v>
      </c>
      <c r="G38" s="51"/>
      <c r="H38" s="14"/>
      <c r="I38" s="87">
        <f t="shared" si="3"/>
        <v>39000</v>
      </c>
      <c r="J38" s="14"/>
      <c r="K38" s="38"/>
    </row>
    <row r="39" spans="1:11" ht="15.75" customHeight="1" x14ac:dyDescent="0.25">
      <c r="A39" s="17"/>
      <c r="B39" s="53" t="s">
        <v>65</v>
      </c>
      <c r="C39" s="68" t="s">
        <v>10</v>
      </c>
      <c r="D39" s="69">
        <v>2</v>
      </c>
      <c r="E39" s="70">
        <v>1000</v>
      </c>
      <c r="F39" s="70">
        <f t="shared" si="0"/>
        <v>2000</v>
      </c>
      <c r="G39" s="51"/>
      <c r="H39" s="14"/>
      <c r="I39" s="90">
        <f t="shared" si="3"/>
        <v>2000</v>
      </c>
      <c r="J39" s="14"/>
      <c r="K39" s="38"/>
    </row>
    <row r="40" spans="1:11" ht="15.75" customHeight="1" x14ac:dyDescent="0.25">
      <c r="A40" s="17"/>
      <c r="B40" s="75"/>
      <c r="C40" s="68"/>
      <c r="D40" s="71"/>
      <c r="E40" s="70"/>
      <c r="F40" s="70"/>
      <c r="G40" s="51"/>
      <c r="H40" s="14"/>
      <c r="I40" s="88"/>
      <c r="J40" s="14"/>
      <c r="K40" s="38"/>
    </row>
    <row r="41" spans="1:11" ht="15.75" customHeight="1" x14ac:dyDescent="0.25">
      <c r="A41" s="17"/>
      <c r="B41" s="76" t="s">
        <v>67</v>
      </c>
      <c r="C41" s="77"/>
      <c r="D41" s="78"/>
      <c r="E41" s="79"/>
      <c r="F41" s="79"/>
      <c r="G41" s="51"/>
      <c r="H41" s="14"/>
      <c r="I41" s="88"/>
      <c r="J41" s="14"/>
      <c r="K41" s="38"/>
    </row>
    <row r="42" spans="1:11" ht="15.75" customHeight="1" x14ac:dyDescent="0.25">
      <c r="A42" s="17"/>
      <c r="B42" s="73" t="s">
        <v>68</v>
      </c>
      <c r="C42" s="68" t="s">
        <v>77</v>
      </c>
      <c r="D42" s="72">
        <v>3</v>
      </c>
      <c r="E42" s="41">
        <v>800</v>
      </c>
      <c r="F42" s="41">
        <v>2400</v>
      </c>
      <c r="G42" s="51"/>
      <c r="H42" s="33">
        <f>F42</f>
        <v>2400</v>
      </c>
      <c r="I42" s="88"/>
      <c r="J42" s="14"/>
      <c r="K42" s="38"/>
    </row>
    <row r="43" spans="1:11" ht="27" customHeight="1" x14ac:dyDescent="0.25">
      <c r="A43" s="17"/>
      <c r="B43" s="73" t="s">
        <v>69</v>
      </c>
      <c r="C43" s="68" t="s">
        <v>77</v>
      </c>
      <c r="D43" s="72">
        <v>15</v>
      </c>
      <c r="E43" s="41">
        <v>1999</v>
      </c>
      <c r="F43" s="41">
        <v>29985</v>
      </c>
      <c r="G43" s="51"/>
      <c r="H43" s="33">
        <f t="shared" ref="H43:H51" si="4">F43</f>
        <v>29985</v>
      </c>
      <c r="I43" s="88"/>
      <c r="J43" s="14"/>
      <c r="K43" s="38"/>
    </row>
    <row r="44" spans="1:11" ht="15.75" customHeight="1" x14ac:dyDescent="0.25">
      <c r="A44" s="17"/>
      <c r="B44" s="73" t="s">
        <v>70</v>
      </c>
      <c r="C44" s="68" t="s">
        <v>77</v>
      </c>
      <c r="D44" s="72">
        <v>20</v>
      </c>
      <c r="E44" s="41">
        <v>220</v>
      </c>
      <c r="F44" s="41">
        <v>4400</v>
      </c>
      <c r="G44" s="51"/>
      <c r="H44" s="33">
        <f t="shared" si="4"/>
        <v>4400</v>
      </c>
      <c r="I44" s="88"/>
      <c r="J44" s="14"/>
      <c r="K44" s="38"/>
    </row>
    <row r="45" spans="1:11" ht="15.75" customHeight="1" x14ac:dyDescent="0.25">
      <c r="A45" s="17"/>
      <c r="B45" s="74" t="s">
        <v>71</v>
      </c>
      <c r="C45" s="68" t="s">
        <v>77</v>
      </c>
      <c r="D45" s="72">
        <v>3</v>
      </c>
      <c r="E45" s="41">
        <v>890</v>
      </c>
      <c r="F45" s="41">
        <v>2670</v>
      </c>
      <c r="G45" s="51"/>
      <c r="H45" s="33">
        <f t="shared" si="4"/>
        <v>2670</v>
      </c>
      <c r="I45" s="88"/>
      <c r="J45" s="14"/>
      <c r="K45" s="38"/>
    </row>
    <row r="46" spans="1:11" ht="15.75" customHeight="1" x14ac:dyDescent="0.25">
      <c r="A46" s="17"/>
      <c r="B46" s="74" t="s">
        <v>72</v>
      </c>
      <c r="C46" s="68" t="s">
        <v>77</v>
      </c>
      <c r="D46" s="72">
        <v>13</v>
      </c>
      <c r="E46" s="41">
        <v>625</v>
      </c>
      <c r="F46" s="41">
        <v>8125</v>
      </c>
      <c r="G46" s="51"/>
      <c r="H46" s="33">
        <f t="shared" si="4"/>
        <v>8125</v>
      </c>
      <c r="I46" s="88"/>
      <c r="J46" s="14"/>
      <c r="K46" s="38"/>
    </row>
    <row r="47" spans="1:11" ht="15.75" customHeight="1" x14ac:dyDescent="0.25">
      <c r="A47" s="17"/>
      <c r="B47" s="74" t="s">
        <v>73</v>
      </c>
      <c r="C47" s="68" t="s">
        <v>77</v>
      </c>
      <c r="D47" s="72">
        <v>2</v>
      </c>
      <c r="E47" s="41">
        <v>250</v>
      </c>
      <c r="F47" s="41">
        <v>500</v>
      </c>
      <c r="G47" s="51"/>
      <c r="H47" s="33">
        <f t="shared" si="4"/>
        <v>500</v>
      </c>
      <c r="I47" s="88"/>
      <c r="J47" s="14"/>
      <c r="K47" s="38"/>
    </row>
    <row r="48" spans="1:11" ht="15.75" customHeight="1" x14ac:dyDescent="0.25">
      <c r="A48" s="17"/>
      <c r="B48" s="74" t="s">
        <v>74</v>
      </c>
      <c r="C48" s="68" t="s">
        <v>77</v>
      </c>
      <c r="D48" s="72">
        <v>2</v>
      </c>
      <c r="E48" s="41">
        <v>2079</v>
      </c>
      <c r="F48" s="41">
        <v>4158</v>
      </c>
      <c r="G48" s="51"/>
      <c r="H48" s="33">
        <f t="shared" si="4"/>
        <v>4158</v>
      </c>
      <c r="I48" s="88"/>
      <c r="J48" s="14"/>
      <c r="K48" s="38"/>
    </row>
    <row r="49" spans="1:12" ht="15.75" customHeight="1" x14ac:dyDescent="0.25">
      <c r="A49" s="17"/>
      <c r="B49" s="74" t="s">
        <v>75</v>
      </c>
      <c r="C49" s="68" t="s">
        <v>77</v>
      </c>
      <c r="D49" s="72">
        <v>1</v>
      </c>
      <c r="E49" s="41">
        <v>750</v>
      </c>
      <c r="F49" s="41">
        <v>750</v>
      </c>
      <c r="G49" s="51"/>
      <c r="H49" s="33">
        <f t="shared" si="4"/>
        <v>750</v>
      </c>
      <c r="I49" s="88"/>
      <c r="J49" s="14"/>
      <c r="K49" s="38"/>
    </row>
    <row r="50" spans="1:12" ht="15.75" customHeight="1" x14ac:dyDescent="0.25">
      <c r="A50" s="17"/>
      <c r="B50" s="74" t="s">
        <v>76</v>
      </c>
      <c r="C50" s="68" t="s">
        <v>77</v>
      </c>
      <c r="D50" s="72">
        <v>7</v>
      </c>
      <c r="E50" s="41">
        <v>950</v>
      </c>
      <c r="F50" s="41">
        <v>6650</v>
      </c>
      <c r="G50" s="51"/>
      <c r="H50" s="33">
        <f t="shared" si="4"/>
        <v>6650</v>
      </c>
      <c r="I50" s="88"/>
      <c r="J50" s="14"/>
      <c r="K50" s="38"/>
    </row>
    <row r="51" spans="1:12" ht="15.75" customHeight="1" x14ac:dyDescent="0.25">
      <c r="A51" s="17"/>
      <c r="B51" s="74" t="s">
        <v>78</v>
      </c>
      <c r="C51" s="68" t="s">
        <v>77</v>
      </c>
      <c r="D51" s="72">
        <v>12</v>
      </c>
      <c r="E51" s="41">
        <v>2145</v>
      </c>
      <c r="F51" s="41">
        <v>25740</v>
      </c>
      <c r="G51" s="51"/>
      <c r="H51" s="33">
        <f t="shared" si="4"/>
        <v>25740</v>
      </c>
      <c r="I51" s="88"/>
      <c r="J51" s="14"/>
      <c r="K51" s="38"/>
    </row>
    <row r="52" spans="1:12" ht="15.75" customHeight="1" thickBot="1" x14ac:dyDescent="0.3">
      <c r="A52" s="17"/>
      <c r="B52" s="80"/>
      <c r="C52" s="68"/>
      <c r="D52" s="81"/>
      <c r="E52" s="70"/>
      <c r="F52" s="70"/>
      <c r="G52" s="51"/>
      <c r="H52" s="86"/>
      <c r="I52" s="89"/>
      <c r="J52" s="86"/>
      <c r="K52" s="38"/>
    </row>
    <row r="53" spans="1:12" ht="15.75" thickBot="1" x14ac:dyDescent="0.3">
      <c r="A53" s="17"/>
      <c r="B53" s="183" t="s">
        <v>25</v>
      </c>
      <c r="C53" s="184"/>
      <c r="D53" s="184"/>
      <c r="E53" s="184"/>
      <c r="F53" s="82">
        <f>SUM(F10:F52)</f>
        <v>3582328</v>
      </c>
      <c r="G53" s="28">
        <f>SUM(G10:G39)</f>
        <v>407050</v>
      </c>
      <c r="H53" s="28">
        <f>SUM(H10:H52)</f>
        <v>309978</v>
      </c>
      <c r="I53" s="28">
        <f>SUM(I10:I39)</f>
        <v>1362900</v>
      </c>
      <c r="J53" s="28">
        <f>SUM(J10:J39)</f>
        <v>1010000</v>
      </c>
      <c r="K53" s="28">
        <f>SUM(K10:K39)</f>
        <v>492400</v>
      </c>
    </row>
    <row r="54" spans="1:12" ht="15.75" thickBot="1" x14ac:dyDescent="0.3">
      <c r="A54" s="27"/>
      <c r="B54" s="180" t="s">
        <v>26</v>
      </c>
      <c r="C54" s="181"/>
      <c r="D54" s="181"/>
      <c r="E54" s="182"/>
      <c r="F54" s="28">
        <v>10000</v>
      </c>
      <c r="G54" s="28">
        <v>1100</v>
      </c>
      <c r="H54" s="28">
        <v>700</v>
      </c>
      <c r="I54" s="28">
        <v>4600</v>
      </c>
      <c r="J54" s="28">
        <v>2900</v>
      </c>
      <c r="K54" s="28">
        <v>700</v>
      </c>
    </row>
    <row r="55" spans="1:12" ht="15.75" thickBot="1" x14ac:dyDescent="0.3">
      <c r="A55" s="27"/>
      <c r="B55" s="180" t="s">
        <v>33</v>
      </c>
      <c r="C55" s="181"/>
      <c r="D55" s="181"/>
      <c r="E55" s="182"/>
      <c r="F55" s="28">
        <v>7000</v>
      </c>
      <c r="G55" s="28"/>
      <c r="H55" s="28">
        <v>1230</v>
      </c>
      <c r="I55" s="28">
        <v>3220</v>
      </c>
      <c r="J55" s="28">
        <v>2030</v>
      </c>
      <c r="K55" s="28">
        <v>520</v>
      </c>
    </row>
    <row r="56" spans="1:12" ht="15.75" thickBot="1" x14ac:dyDescent="0.3">
      <c r="A56" s="27"/>
      <c r="B56" s="180" t="s">
        <v>34</v>
      </c>
      <c r="C56" s="181"/>
      <c r="D56" s="181"/>
      <c r="E56" s="182"/>
      <c r="F56" s="18">
        <v>3000</v>
      </c>
      <c r="G56" s="28"/>
      <c r="H56" s="28">
        <v>1200</v>
      </c>
      <c r="I56" s="28">
        <v>1200</v>
      </c>
      <c r="J56" s="28"/>
      <c r="K56" s="28">
        <v>600</v>
      </c>
    </row>
    <row r="57" spans="1:12" ht="15.75" thickBot="1" x14ac:dyDescent="0.3">
      <c r="A57" s="27"/>
      <c r="B57" s="180" t="s">
        <v>27</v>
      </c>
      <c r="C57" s="181"/>
      <c r="D57" s="181"/>
      <c r="E57" s="182"/>
      <c r="F57" s="28">
        <v>10000</v>
      </c>
      <c r="G57" s="28"/>
      <c r="H57" s="28">
        <v>800</v>
      </c>
      <c r="I57" s="28">
        <v>4600</v>
      </c>
      <c r="J57" s="28">
        <v>2900</v>
      </c>
      <c r="K57" s="28">
        <v>1700</v>
      </c>
      <c r="L57" s="34"/>
    </row>
    <row r="58" spans="1:12" ht="15.75" thickBot="1" x14ac:dyDescent="0.3">
      <c r="A58" s="27"/>
      <c r="B58" s="180" t="s">
        <v>28</v>
      </c>
      <c r="C58" s="181"/>
      <c r="D58" s="181"/>
      <c r="E58" s="182"/>
      <c r="F58" s="18">
        <v>10000</v>
      </c>
      <c r="G58" s="28"/>
      <c r="H58" s="28">
        <v>800</v>
      </c>
      <c r="I58" s="28">
        <v>4600</v>
      </c>
      <c r="J58" s="28">
        <v>2900</v>
      </c>
      <c r="K58" s="28">
        <v>1700</v>
      </c>
    </row>
    <row r="59" spans="1:12" ht="15.75" thickBot="1" x14ac:dyDescent="0.3">
      <c r="A59" s="27"/>
      <c r="B59" s="180" t="s">
        <v>29</v>
      </c>
      <c r="C59" s="181"/>
      <c r="D59" s="181"/>
      <c r="E59" s="182"/>
      <c r="F59" s="28">
        <f>SUM(F53:F58)</f>
        <v>3622328</v>
      </c>
      <c r="G59" s="28">
        <f>SUM(G53:G58)</f>
        <v>408150</v>
      </c>
      <c r="H59" s="28">
        <f t="shared" ref="H59:K59" si="5">SUM(H53:H58)</f>
        <v>314708</v>
      </c>
      <c r="I59" s="28">
        <f t="shared" si="5"/>
        <v>1381120</v>
      </c>
      <c r="J59" s="28">
        <f t="shared" si="5"/>
        <v>1020730</v>
      </c>
      <c r="K59" s="28">
        <f t="shared" si="5"/>
        <v>497620</v>
      </c>
    </row>
    <row r="60" spans="1:12" ht="15" customHeight="1" x14ac:dyDescent="0.25">
      <c r="A60" s="172" t="s">
        <v>31</v>
      </c>
      <c r="B60" s="173"/>
      <c r="C60" s="173"/>
      <c r="D60" s="173"/>
      <c r="E60" s="174"/>
      <c r="F60" s="178" t="s">
        <v>5</v>
      </c>
      <c r="G60" s="170" t="s">
        <v>12</v>
      </c>
      <c r="H60" s="170" t="s">
        <v>13</v>
      </c>
      <c r="I60" s="170" t="s">
        <v>14</v>
      </c>
      <c r="J60" s="170" t="s">
        <v>15</v>
      </c>
      <c r="K60" s="170" t="s">
        <v>16</v>
      </c>
    </row>
    <row r="61" spans="1:12" ht="15.75" customHeight="1" thickBot="1" x14ac:dyDescent="0.3">
      <c r="A61" s="175"/>
      <c r="B61" s="176"/>
      <c r="C61" s="176"/>
      <c r="D61" s="176"/>
      <c r="E61" s="177"/>
      <c r="F61" s="179"/>
      <c r="G61" s="171"/>
      <c r="H61" s="171"/>
      <c r="I61" s="171"/>
      <c r="J61" s="171"/>
      <c r="K61" s="171"/>
    </row>
    <row r="62" spans="1:12" x14ac:dyDescent="0.25">
      <c r="A62" s="166"/>
      <c r="B62" s="167"/>
      <c r="C62" s="167"/>
      <c r="D62" s="167"/>
      <c r="E62" s="167"/>
      <c r="F62" s="3"/>
      <c r="G62" s="3">
        <f>G59</f>
        <v>408150</v>
      </c>
      <c r="H62" s="3">
        <f t="shared" ref="H62:K62" si="6">H59</f>
        <v>314708</v>
      </c>
      <c r="I62" s="3">
        <f t="shared" si="6"/>
        <v>1381120</v>
      </c>
      <c r="J62" s="3">
        <f t="shared" si="6"/>
        <v>1020730</v>
      </c>
      <c r="K62" s="39">
        <f t="shared" si="6"/>
        <v>497620</v>
      </c>
      <c r="L62" s="4"/>
    </row>
    <row r="63" spans="1:12" x14ac:dyDescent="0.25">
      <c r="A63" s="158"/>
      <c r="B63" s="159"/>
      <c r="C63" s="159"/>
      <c r="D63" s="159"/>
      <c r="E63" s="159"/>
      <c r="F63" s="5"/>
      <c r="G63" s="31">
        <f>G62/$F$59</f>
        <v>0.1126761574324578</v>
      </c>
      <c r="H63" s="31">
        <f>H62/$F$59</f>
        <v>8.6880039576758369E-2</v>
      </c>
      <c r="I63" s="31">
        <f>I62/$F$59</f>
        <v>0.38127966324418994</v>
      </c>
      <c r="J63" s="31">
        <f>J62/$F$59</f>
        <v>0.28178839685417778</v>
      </c>
      <c r="K63" s="40">
        <f>K62/$F$59</f>
        <v>0.13737574289241614</v>
      </c>
    </row>
    <row r="66" spans="6:6" x14ac:dyDescent="0.25">
      <c r="F66" s="4"/>
    </row>
    <row r="69" spans="6:6" x14ac:dyDescent="0.25">
      <c r="F69" s="83"/>
    </row>
  </sheetData>
  <mergeCells count="32">
    <mergeCell ref="A1:K1"/>
    <mergeCell ref="A2:K2"/>
    <mergeCell ref="A3:K3"/>
    <mergeCell ref="A4:K4"/>
    <mergeCell ref="A5:A7"/>
    <mergeCell ref="B5:B7"/>
    <mergeCell ref="C5:C7"/>
    <mergeCell ref="D5:D7"/>
    <mergeCell ref="E5:E7"/>
    <mergeCell ref="F5:F7"/>
    <mergeCell ref="B53:E53"/>
    <mergeCell ref="B54:E54"/>
    <mergeCell ref="G5:K5"/>
    <mergeCell ref="G6:G7"/>
    <mergeCell ref="H6:H7"/>
    <mergeCell ref="I6:I7"/>
    <mergeCell ref="J6:J7"/>
    <mergeCell ref="K6:K7"/>
    <mergeCell ref="B55:E55"/>
    <mergeCell ref="B56:E56"/>
    <mergeCell ref="B57:E57"/>
    <mergeCell ref="B58:E58"/>
    <mergeCell ref="B59:E59"/>
    <mergeCell ref="A62:E62"/>
    <mergeCell ref="A63:E63"/>
    <mergeCell ref="K60:K61"/>
    <mergeCell ref="A60:E61"/>
    <mergeCell ref="F60:F61"/>
    <mergeCell ref="G60:G61"/>
    <mergeCell ref="H60:H61"/>
    <mergeCell ref="I60:I61"/>
    <mergeCell ref="J60:J61"/>
  </mergeCells>
  <pageMargins left="0.61" right="0.23622047244094491" top="0.79" bottom="0.15748031496062992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Cronograma gdv</vt:lpstr>
      <vt:lpstr>Hoja1</vt:lpstr>
      <vt:lpstr>Hoja2</vt:lpstr>
      <vt:lpstr>'Cronograma gdv'!Área_de_impresión</vt:lpstr>
      <vt:lpstr>Hoja2!Área_de_impresión</vt:lpstr>
      <vt:lpstr>'Cronograma gdv'!Títulos_a_imprimir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TOSHIBA</cp:lastModifiedBy>
  <cp:lastPrinted>2020-04-04T17:46:58Z</cp:lastPrinted>
  <dcterms:created xsi:type="dcterms:W3CDTF">2014-06-16T20:42:45Z</dcterms:created>
  <dcterms:modified xsi:type="dcterms:W3CDTF">2020-04-18T03:25:31Z</dcterms:modified>
</cp:coreProperties>
</file>