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INST.SANITARIAS-ANA PAOLA\PRESUPUESTO - AMPL.7\"/>
    </mc:Choice>
  </mc:AlternateContent>
  <xr:revisionPtr revIDLastSave="0" documentId="13_ncr:1_{C69F2B32-559F-402C-A3E5-49BC143093D2}" xr6:coauthVersionLast="47" xr6:coauthVersionMax="47" xr10:uidLastSave="{00000000-0000-0000-0000-000000000000}"/>
  <bookViews>
    <workbookView xWindow="-108" yWindow="-108" windowWidth="23256" windowHeight="12456" activeTab="2" xr2:uid="{B3CBF412-5D2E-4ED6-ACC3-A902DF8D3B1E}"/>
  </bookViews>
  <sheets>
    <sheet name="PN" sheetId="2" r:id="rId1"/>
    <sheet name="MM" sheetId="3" r:id="rId2"/>
    <sheet name="DD" sheetId="4" r:id="rId3"/>
    <sheet name="CONSOLIDADO" sheetId="5" r:id="rId4"/>
  </sheets>
  <definedNames>
    <definedName name="´ññ">#REF!</definedName>
    <definedName name="_xlnm.Print_Area" localSheetId="3">CONSOLIDADO!$B$1:$G$18</definedName>
    <definedName name="BAJO_URUBAMBA">#REF!</definedName>
    <definedName name="_xlnm.Database">#REF!</definedName>
    <definedName name="BuiltIn_Print_Area">#REF!</definedName>
    <definedName name="BuiltIn_Print_Area___0">#REF!</definedName>
    <definedName name="ECHARATI">#REF!</definedName>
    <definedName name="KITENI">#REF!</definedName>
    <definedName name="KK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_xlnm.Print_Titles" localSheetId="1">MM!$1:$10</definedName>
    <definedName name="_xlnm.Print_Titles" localSheetId="0">PN!$1:$10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0" i="4" l="1"/>
  <c r="E56" i="3" l="1"/>
  <c r="V22" i="4" l="1"/>
  <c r="H17" i="3"/>
  <c r="G23" i="3"/>
  <c r="G19" i="3"/>
  <c r="H105" i="2"/>
  <c r="H109" i="2"/>
  <c r="H122" i="2"/>
  <c r="H120" i="2"/>
  <c r="G124" i="2"/>
  <c r="G123" i="2"/>
  <c r="G121" i="2"/>
  <c r="G119" i="2"/>
  <c r="G118" i="2"/>
  <c r="G117" i="2"/>
  <c r="G116" i="2"/>
  <c r="G115" i="2"/>
  <c r="J11" i="5" l="1"/>
  <c r="J12" i="5" s="1"/>
  <c r="V83" i="4" l="1"/>
  <c r="V81" i="4" s="1"/>
  <c r="V79" i="4"/>
  <c r="V77" i="4"/>
  <c r="V71" i="4"/>
  <c r="V69" i="4"/>
  <c r="V68" i="4"/>
  <c r="V66" i="4"/>
  <c r="V62" i="4"/>
  <c r="V60" i="4"/>
  <c r="V58" i="4"/>
  <c r="V55" i="4"/>
  <c r="V52" i="4"/>
  <c r="V49" i="4"/>
  <c r="V47" i="4"/>
  <c r="V45" i="4"/>
  <c r="V43" i="4"/>
  <c r="V41" i="4"/>
  <c r="V39" i="4"/>
  <c r="V37" i="4"/>
  <c r="V33" i="4"/>
  <c r="V31" i="4"/>
  <c r="V26" i="4"/>
  <c r="V24" i="4"/>
  <c r="V19" i="4" s="1"/>
  <c r="V18" i="4"/>
  <c r="V16" i="4" s="1"/>
  <c r="G92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H76" i="3" s="1"/>
  <c r="G75" i="3"/>
  <c r="G74" i="3"/>
  <c r="G73" i="3"/>
  <c r="G71" i="3"/>
  <c r="G70" i="3"/>
  <c r="G69" i="3"/>
  <c r="G68" i="3"/>
  <c r="G65" i="3"/>
  <c r="G64" i="3"/>
  <c r="G63" i="3"/>
  <c r="G61" i="3"/>
  <c r="G60" i="3"/>
  <c r="G59" i="3"/>
  <c r="G57" i="3"/>
  <c r="G56" i="3"/>
  <c r="G55" i="3"/>
  <c r="G54" i="3"/>
  <c r="G53" i="3"/>
  <c r="G50" i="3"/>
  <c r="G49" i="3"/>
  <c r="G47" i="3"/>
  <c r="G46" i="3"/>
  <c r="G45" i="3"/>
  <c r="G44" i="3"/>
  <c r="G43" i="3"/>
  <c r="G42" i="3"/>
  <c r="G41" i="3"/>
  <c r="G40" i="3"/>
  <c r="G38" i="3"/>
  <c r="G37" i="3"/>
  <c r="G36" i="3"/>
  <c r="G35" i="3"/>
  <c r="G34" i="3"/>
  <c r="G32" i="3"/>
  <c r="H31" i="3" s="1"/>
  <c r="G29" i="3"/>
  <c r="H28" i="3" s="1"/>
  <c r="G27" i="3"/>
  <c r="H26" i="3" s="1"/>
  <c r="G25" i="3"/>
  <c r="G24" i="3"/>
  <c r="G22" i="3"/>
  <c r="G21" i="3"/>
  <c r="G20" i="3"/>
  <c r="G18" i="3"/>
  <c r="G16" i="3"/>
  <c r="G15" i="3"/>
  <c r="G131" i="2"/>
  <c r="H130" i="2" s="1"/>
  <c r="G129" i="2"/>
  <c r="G128" i="2"/>
  <c r="G127" i="2"/>
  <c r="G126" i="2"/>
  <c r="G114" i="2"/>
  <c r="G113" i="2"/>
  <c r="G112" i="2"/>
  <c r="G111" i="2"/>
  <c r="G110" i="2"/>
  <c r="G108" i="2"/>
  <c r="G107" i="2"/>
  <c r="H106" i="2" s="1"/>
  <c r="G104" i="2"/>
  <c r="H103" i="2" s="1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3" i="2"/>
  <c r="G62" i="2"/>
  <c r="G60" i="2"/>
  <c r="G59" i="2"/>
  <c r="G58" i="2"/>
  <c r="G57" i="2"/>
  <c r="G56" i="2"/>
  <c r="G55" i="2"/>
  <c r="G54" i="2"/>
  <c r="G53" i="2"/>
  <c r="G52" i="2"/>
  <c r="G51" i="2"/>
  <c r="G50" i="2"/>
  <c r="G48" i="2"/>
  <c r="H47" i="2" s="1"/>
  <c r="G46" i="2"/>
  <c r="G45" i="2"/>
  <c r="G43" i="2"/>
  <c r="G42" i="2"/>
  <c r="H41" i="2" s="1"/>
  <c r="G40" i="2"/>
  <c r="G39" i="2"/>
  <c r="H38" i="2" s="1"/>
  <c r="G36" i="2"/>
  <c r="G35" i="2"/>
  <c r="H34" i="2" s="1"/>
  <c r="G33" i="2"/>
  <c r="H32" i="2" s="1"/>
  <c r="G31" i="2"/>
  <c r="G30" i="2"/>
  <c r="G29" i="2"/>
  <c r="G28" i="2"/>
  <c r="G27" i="2"/>
  <c r="G26" i="2"/>
  <c r="G24" i="2"/>
  <c r="H23" i="2" s="1"/>
  <c r="G22" i="2"/>
  <c r="H21" i="2" s="1"/>
  <c r="G20" i="2"/>
  <c r="G19" i="2"/>
  <c r="V14" i="4" l="1"/>
  <c r="H14" i="3"/>
  <c r="H67" i="3"/>
  <c r="H58" i="3"/>
  <c r="H13" i="3"/>
  <c r="H64" i="2"/>
  <c r="H18" i="2"/>
  <c r="H49" i="2"/>
  <c r="H44" i="2"/>
  <c r="H25" i="2"/>
  <c r="H61" i="2"/>
  <c r="H87" i="2"/>
  <c r="H37" i="2" s="1"/>
  <c r="H17" i="2"/>
  <c r="H125" i="2"/>
  <c r="V75" i="4"/>
  <c r="V73" i="4" s="1"/>
  <c r="V64" i="4"/>
  <c r="V35" i="4"/>
  <c r="H89" i="3"/>
  <c r="H79" i="3"/>
  <c r="H72" i="3"/>
  <c r="H62" i="3"/>
  <c r="H52" i="3"/>
  <c r="H48" i="3"/>
  <c r="H39" i="3"/>
  <c r="H33" i="3"/>
  <c r="G16" i="2"/>
  <c r="H15" i="2" s="1"/>
  <c r="G14" i="2"/>
  <c r="H13" i="2" s="1"/>
  <c r="H12" i="2" s="1"/>
  <c r="H51" i="3" l="1"/>
  <c r="I134" i="2"/>
  <c r="I11" i="2"/>
  <c r="G14" i="5" s="1"/>
  <c r="V28" i="4"/>
  <c r="T85" i="4" s="1"/>
  <c r="H66" i="3"/>
  <c r="H30" i="3"/>
  <c r="V12" i="4" l="1"/>
  <c r="G16" i="5" s="1"/>
  <c r="I12" i="3"/>
  <c r="G15" i="5" s="1"/>
  <c r="H14" i="5" s="1"/>
  <c r="I95" i="3"/>
  <c r="G17" i="5" l="1"/>
  <c r="E7" i="5" s="1"/>
  <c r="J15" i="5"/>
  <c r="I15" i="5" l="1"/>
  <c r="I18" i="5" s="1"/>
  <c r="I14" i="5"/>
</calcChain>
</file>

<file path=xl/sharedStrings.xml><?xml version="1.0" encoding="utf-8"?>
<sst xmlns="http://schemas.openxmlformats.org/spreadsheetml/2006/main" count="737" uniqueCount="497">
  <si>
    <t>Presupuesto</t>
  </si>
  <si>
    <t>Proyecto</t>
  </si>
  <si>
    <t xml:space="preserve">"MEJORAMIENTO DEL SERVICIO EDUCATIVO EN LA IEP N 54002 SANTA ROSA E IES SANTA ROSA DEL </t>
  </si>
  <si>
    <t>DISTRITO DE ABANCAY, PROVINCIA DE ABANCAY - REGIÓN APURÍMAC" PN</t>
  </si>
  <si>
    <t>Sub Presupuesto</t>
  </si>
  <si>
    <t>Cliente</t>
  </si>
  <si>
    <t>GOBIERNO REGIONAL DE APURIMAC</t>
  </si>
  <si>
    <t>Ubicación</t>
  </si>
  <si>
    <t>ABANCAY - ABANCAY - APURIMAC</t>
  </si>
  <si>
    <t>Costo a :</t>
  </si>
  <si>
    <t>Item</t>
  </si>
  <si>
    <t>Descripción</t>
  </si>
  <si>
    <t>Unidad</t>
  </si>
  <si>
    <t>Metrado</t>
  </si>
  <si>
    <t>Precio</t>
  </si>
  <si>
    <t>Parcial</t>
  </si>
  <si>
    <t>Subtotal</t>
  </si>
  <si>
    <t>Total</t>
  </si>
  <si>
    <t>m2</t>
  </si>
  <si>
    <t>m3</t>
  </si>
  <si>
    <t>ACARREO DE MEZCLA DE CONCRETO</t>
  </si>
  <si>
    <t>und</t>
  </si>
  <si>
    <t>m</t>
  </si>
  <si>
    <t>GLB</t>
  </si>
  <si>
    <t>INSTALACIONES SANITARIAS</t>
  </si>
  <si>
    <t>APARATOS SANITARIOS Y ACCESORIOS</t>
  </si>
  <si>
    <t>SUMINISTRO DE ACCESORIOS SANITARIOS</t>
  </si>
  <si>
    <t>MODULO DE BEBEDERO DE AGUA</t>
  </si>
  <si>
    <t>03.02</t>
  </si>
  <si>
    <t>SISTEMA DE AGUA FRIA  REPOSICION</t>
  </si>
  <si>
    <t>03.02.01</t>
  </si>
  <si>
    <t>TRABAJOS PRELIMINARES</t>
  </si>
  <si>
    <t>03.02.01.01</t>
  </si>
  <si>
    <t>LIMPIEZA DE TERRENO MANUAL</t>
  </si>
  <si>
    <t>03.02.01.02</t>
  </si>
  <si>
    <t>TRAZO Y REPLANTEO PRELIMINAR..</t>
  </si>
  <si>
    <t>03.02.02</t>
  </si>
  <si>
    <t>REMOCIONES</t>
  </si>
  <si>
    <t>03.02.02.01</t>
  </si>
  <si>
    <t>DEMOLICIÓN DE PISO DE  CONCRETO</t>
  </si>
  <si>
    <t>03.02.03</t>
  </si>
  <si>
    <t>ELIMINACION DE MATERIAL PROVENIENTE DE DEMOLICION</t>
  </si>
  <si>
    <t>03.02.03.01</t>
  </si>
  <si>
    <t>ELIMINACION DE DESMONTE PROVENIENTE DE DEMOLICIONES C/EQUIPO</t>
  </si>
  <si>
    <t>03.02.04</t>
  </si>
  <si>
    <t>MOVIMIENTO DE TIERRAS</t>
  </si>
  <si>
    <t>03.02.04.01</t>
  </si>
  <si>
    <t>EXCAVACIÓN MANUAL EN TERRENO NORMAL PARA TUBERIAS</t>
  </si>
  <si>
    <t>03.02.04.02</t>
  </si>
  <si>
    <t>RELLENO Y COMPACTADO CON MATERIAL SELECCIONADO PARA INSTALACION DE TUBERIA</t>
  </si>
  <si>
    <t>03.02.04.03</t>
  </si>
  <si>
    <t>REFINE Y NIVELACION DE ZANJA EN TERRENO NORMAL PARA TUBERIAS</t>
  </si>
  <si>
    <t>03.02.04.04</t>
  </si>
  <si>
    <t>kg</t>
  </si>
  <si>
    <t>ACARREO MANUAL DE TUBERÍAS(D=60m)</t>
  </si>
  <si>
    <t>03.02.04.05</t>
  </si>
  <si>
    <t>ACARREO MANUAL INTERNO DE MATERIAL EXCEDENTE PROVENIENTE DE EXCAVACIONES</t>
  </si>
  <si>
    <t>03.02.04.06</t>
  </si>
  <si>
    <t>ELIMINACIÓN DE MATERIAL EXCEDENTE</t>
  </si>
  <si>
    <t>03.02.05</t>
  </si>
  <si>
    <t>RED DE DISTRIBUCION</t>
  </si>
  <si>
    <t>03.02.05.01</t>
  </si>
  <si>
    <t>SUMINISTRO E INSTALACION DE TUBERIA PVC SAP C-10 Ø 1"</t>
  </si>
  <si>
    <t>03.02.06</t>
  </si>
  <si>
    <t>ACCESORIOS DE REDES DE AGUA</t>
  </si>
  <si>
    <t>03.02.06.01</t>
  </si>
  <si>
    <t>CODO DE PVC Ø 1" x 90° SP</t>
  </si>
  <si>
    <t>03.02.06.02</t>
  </si>
  <si>
    <t>UNIÓN PVC SAP Ø 1"</t>
  </si>
  <si>
    <t>03.03</t>
  </si>
  <si>
    <t>SISTEMA DE DRENAJE PLUVIAL</t>
  </si>
  <si>
    <t>03.03.01</t>
  </si>
  <si>
    <t>03.03.01.01</t>
  </si>
  <si>
    <t>03.03.01.02</t>
  </si>
  <si>
    <t>03.03.02</t>
  </si>
  <si>
    <t>03.03.02.01</t>
  </si>
  <si>
    <t>DEMOLICIÒN DE CANAL EXISTENTE</t>
  </si>
  <si>
    <t>03.03.02.02</t>
  </si>
  <si>
    <t>03.03.03</t>
  </si>
  <si>
    <t>03.03.03.01</t>
  </si>
  <si>
    <t>REPOSICIÓN DE PISO DE CONCRETO ACABADO FROTACHADO</t>
  </si>
  <si>
    <t>03.03.03.02</t>
  </si>
  <si>
    <t>REPOSICIÓN DE PISO CON PORCELANATO 60X60 CM</t>
  </si>
  <si>
    <t>03.03.04</t>
  </si>
  <si>
    <t>ELIMINACIÒN DE MATERIAL PROVENIENTE DE DEMOLICIÒN</t>
  </si>
  <si>
    <t>03.03.04.01</t>
  </si>
  <si>
    <t>03.03.05</t>
  </si>
  <si>
    <t>03.03.05.01</t>
  </si>
  <si>
    <t>03.03.05.02</t>
  </si>
  <si>
    <t>03.03.05.03</t>
  </si>
  <si>
    <t>EXCAVACION CON MAQUINARIA EN TERRENO NORMAL &gt;4M</t>
  </si>
  <si>
    <t>03.03.05.04</t>
  </si>
  <si>
    <t>COMPACTADO DE SUBRASANTE DE CAJA Y CANALES</t>
  </si>
  <si>
    <t>03.03.05.05</t>
  </si>
  <si>
    <t>RELLENO Y COMPACTADO CON MATERIAL SELECCIONADO PARA INSTALACION DE RED COLECTORA</t>
  </si>
  <si>
    <t>03.03.05.06</t>
  </si>
  <si>
    <t>REFINE Y NIVELACION DE ZANJA EN TERRENO NORMAL PARA TUBERÍAS</t>
  </si>
  <si>
    <t>03.03.05.07</t>
  </si>
  <si>
    <t>REFINE Y NIVELACION DE ZANJA EN TERRENO NORMAL PARA CANALES</t>
  </si>
  <si>
    <t>03.03.05.08</t>
  </si>
  <si>
    <t>03.03.05.09</t>
  </si>
  <si>
    <t>ACARREO DE MEZCLA DE CONCRETO PARA CAJAS Y CANALES</t>
  </si>
  <si>
    <t>03.03.05.10</t>
  </si>
  <si>
    <t>03.03.05.11</t>
  </si>
  <si>
    <t>03.03.06</t>
  </si>
  <si>
    <t>CONCRETO SIMPLE</t>
  </si>
  <si>
    <t>03.03.06.01</t>
  </si>
  <si>
    <t>SOLADO EN CANAL DE CONCRETO EN PISO f'c= 100 kg/cm2 E=10CM</t>
  </si>
  <si>
    <t>03.03.06.02</t>
  </si>
  <si>
    <t>SOLADO PARA CAJAS DE INSPECCIÒN  f'c= 100 kg/cm2 E=10CM</t>
  </si>
  <si>
    <t>03.03.07</t>
  </si>
  <si>
    <t>RED DE RECOLECCIÓN</t>
  </si>
  <si>
    <t>03.03.07.01</t>
  </si>
  <si>
    <t>CANAL DE CONCRETO ARMADO EN PISO A=30 CM H=VARIABLE, E=15cm</t>
  </si>
  <si>
    <t>03.03.07.02</t>
  </si>
  <si>
    <t>CANAL DE CONCRETO ARMADO EN PISO A=34CM H=VARIABLE, E=15cm</t>
  </si>
  <si>
    <t>03.03.07.03</t>
  </si>
  <si>
    <t>REJILLA METALICA TPO IV  A=50cm</t>
  </si>
  <si>
    <t>03.03.07.04</t>
  </si>
  <si>
    <t>TAPA DE CONCRETO 70x70x5cm f'c=175kg/cm2</t>
  </si>
  <si>
    <t>03.03.07.05</t>
  </si>
  <si>
    <t>TAPA DE CONCRETO 100x50x5cm f'c=175kg/cm2</t>
  </si>
  <si>
    <t>03.03.07.06</t>
  </si>
  <si>
    <t>TAPA DE REJILLA 30X30cm</t>
  </si>
  <si>
    <t>03.03.07.07</t>
  </si>
  <si>
    <t>TAPA DE REJILLA 70X50cm</t>
  </si>
  <si>
    <t>03.03.07.08</t>
  </si>
  <si>
    <t>TAPA DE REJILLA 70X70cm</t>
  </si>
  <si>
    <t>03.03.07.09</t>
  </si>
  <si>
    <t>TAPA DE REJILLA 70X110cm</t>
  </si>
  <si>
    <t>03.03.07.10</t>
  </si>
  <si>
    <t>TAPA DE REJILLA 140X570cm</t>
  </si>
  <si>
    <t>03.03.07.11</t>
  </si>
  <si>
    <t>03.03.07.12</t>
  </si>
  <si>
    <t>RED COLECTORA TUBERÍA PVC UF Ø DE 4"</t>
  </si>
  <si>
    <t>03.03.07.13</t>
  </si>
  <si>
    <t>RED COLECTORA TUBERÍA PVC UF Ø DE 6"</t>
  </si>
  <si>
    <t>RED COLECTORA TUBERÍA PVC UF Ø DE 16"</t>
  </si>
  <si>
    <t>03.03.07.15</t>
  </si>
  <si>
    <t>CAJAS DE INSPECCIÓN TIPO II A=0.20M L=0.20M</t>
  </si>
  <si>
    <t>03.03.07.16</t>
  </si>
  <si>
    <t>CAJAS DE INSPECCIÓN TIPO II A=0.60M L=0.40M H=VARIABLE</t>
  </si>
  <si>
    <t>03.03.07.17</t>
  </si>
  <si>
    <t>CAJAS DE INSPECCIÓN TIPO II A=0.60M L=0.60M H=VARIABLE</t>
  </si>
  <si>
    <t>03.03.07.18</t>
  </si>
  <si>
    <t>CAJAS DE INSPECCIÓN TIPO II A=0.60M L=0.90M H=VARIABLE</t>
  </si>
  <si>
    <t>03.03.07.19</t>
  </si>
  <si>
    <t>CAJAS DE INSPECCIÓN TIPO II A=0.60M L=1.20M H=VARIABLE</t>
  </si>
  <si>
    <t>03.03.07.20</t>
  </si>
  <si>
    <t>CAJAS DE INSPECCIÓN TIPO VIIA DESARENADOR A=1.30 L=5.50M H=VARIABLE</t>
  </si>
  <si>
    <t>03.03.07.21</t>
  </si>
  <si>
    <t>TARRAJEO EN SECCION DE CAJAS INCL. ARISTAS</t>
  </si>
  <si>
    <t>03.03.07.22</t>
  </si>
  <si>
    <t>TARRAJEO EN SECCION DE CANALES INCL. ARISTAS</t>
  </si>
  <si>
    <t>03.03.08</t>
  </si>
  <si>
    <t>ACCESORIOS</t>
  </si>
  <si>
    <t>03.03.08.01</t>
  </si>
  <si>
    <t>CODO PVC SAP C-10 Ø 3" x 45°</t>
  </si>
  <si>
    <t>03.03.08.02</t>
  </si>
  <si>
    <t>CODO PVC SAP C-10 Ø 4" x 45°</t>
  </si>
  <si>
    <t>03.03.08.03</t>
  </si>
  <si>
    <t>CODO PVC SAP C-10 Ø 3" x 90°</t>
  </si>
  <si>
    <t>03.03.08.04</t>
  </si>
  <si>
    <t>CODO PVC UF S-25 Ø 4" x 45°</t>
  </si>
  <si>
    <t>03.03.08.05</t>
  </si>
  <si>
    <t>CODO PVC UF-S-25 Ø 6" x 45°</t>
  </si>
  <si>
    <t>03.03.08.06</t>
  </si>
  <si>
    <t>CODO PVC UF-S-25 Ø 8" x 45°</t>
  </si>
  <si>
    <t>03.03.08.07</t>
  </si>
  <si>
    <t>CODO PVC UF-S-25 Ø 10" x 45°</t>
  </si>
  <si>
    <t>03.03.08.08</t>
  </si>
  <si>
    <t>CODO DE PVC UF S-25 Ø 6" x 90°</t>
  </si>
  <si>
    <t>03.03.08.09</t>
  </si>
  <si>
    <t>CODO PVC UF-S-25 Ø 10" x 90°</t>
  </si>
  <si>
    <t>03.03.08.10</t>
  </si>
  <si>
    <t>YEE DE PVC SAP C-10 Ø 3"</t>
  </si>
  <si>
    <t>03.03.08.11</t>
  </si>
  <si>
    <t>YEE DE PVC UF S-25 Ø 4"</t>
  </si>
  <si>
    <t>03.03.08.12</t>
  </si>
  <si>
    <t>YEE DE PVC UF S-25Ø 6"</t>
  </si>
  <si>
    <t>03.03.08.13</t>
  </si>
  <si>
    <t>REDUCCION DE PVC UF S-25 Ø 4" A 3"</t>
  </si>
  <si>
    <t>03.03.08.14</t>
  </si>
  <si>
    <t>REDUCCION DE PVC UF S-25 Ø 6" A 3"</t>
  </si>
  <si>
    <t>03.03.08.15</t>
  </si>
  <si>
    <t>REDUCCION DE PVC UF S-25 Ø 6" A 4"</t>
  </si>
  <si>
    <t>03.03.09</t>
  </si>
  <si>
    <t>POZO DE PERCOLACION</t>
  </si>
  <si>
    <t>03.03.09.01</t>
  </si>
  <si>
    <t>03.04</t>
  </si>
  <si>
    <t>SISTEMA DE DESAGUE Y VENTILACION</t>
  </si>
  <si>
    <t>03.04.01</t>
  </si>
  <si>
    <t>03.04.01.01</t>
  </si>
  <si>
    <t>03.04.01.02</t>
  </si>
  <si>
    <t>TRAZO Y REPLANTEO PRELIMINAR</t>
  </si>
  <si>
    <t>03.04.02</t>
  </si>
  <si>
    <t>03.04.02.01</t>
  </si>
  <si>
    <t>EXCAVACIÓN MANUAL EN TERRENO NORMAL PARA TUBERIA H&lt;1m</t>
  </si>
  <si>
    <t>03.04.02.02</t>
  </si>
  <si>
    <t>EXCAVACIÓN MANUAL EN TERRENO NORMAL PARA TUBERIA H&gt;1m</t>
  </si>
  <si>
    <t>03.04.02.03</t>
  </si>
  <si>
    <t>REFINE, NIVELACION Y CONFORMACION DE FONDOS DE ZANJA</t>
  </si>
  <si>
    <t>03.04.02.04</t>
  </si>
  <si>
    <t>CAMA DE APOYO CON MATERIAL PROPIO ZARANDEADO PARA TUBERIA</t>
  </si>
  <si>
    <t>03.04.02.05</t>
  </si>
  <si>
    <t>ACARREO DE TUBERIA PVC UF DE 4" - 6"</t>
  </si>
  <si>
    <t>03.04.02.06</t>
  </si>
  <si>
    <t>TUBERIA PVC UF S-25 DE Ø 4"</t>
  </si>
  <si>
    <t>03.04.02.07</t>
  </si>
  <si>
    <t>03.04.02.08</t>
  </si>
  <si>
    <t>CODO PVC UF-S-25 Ø 6" x 90°</t>
  </si>
  <si>
    <t>03.04.02.09</t>
  </si>
  <si>
    <t>RELLENO Y COMPACTADO CON MATERIAL PROPIO SELECCIONADO</t>
  </si>
  <si>
    <t>03.04.02.10</t>
  </si>
  <si>
    <t>RELLENO Y COMPACTADO CON MATERIAL PROPIO SIN TRATAR</t>
  </si>
  <si>
    <t>03.04.02.11</t>
  </si>
  <si>
    <t>DEMOLICION DE VEREDA DE CONCRETO</t>
  </si>
  <si>
    <t>03.04.02.12</t>
  </si>
  <si>
    <t>03.04.02.13</t>
  </si>
  <si>
    <t>ELIMINACION DE MATERIAL PROVENIENTE DE DEMOLICION DE VEREDA</t>
  </si>
  <si>
    <t>03.04.03</t>
  </si>
  <si>
    <t>CAMARAS DE INSPECCIÓN</t>
  </si>
  <si>
    <t>03.04.03.01</t>
  </si>
  <si>
    <t>SOLADO f´c=100 Kg/cm2 E=10 CM</t>
  </si>
  <si>
    <t>03.04.03.02</t>
  </si>
  <si>
    <t>03.04.03.03</t>
  </si>
  <si>
    <t>ENCOFRADO Y DESENCOFRADO  EN CAJAS DE REGISTRO</t>
  </si>
  <si>
    <t>03.04.03.04</t>
  </si>
  <si>
    <t>ACABADO PULIDO</t>
  </si>
  <si>
    <t>03.04.04</t>
  </si>
  <si>
    <t>ESTRUCTURAS</t>
  </si>
  <si>
    <t>03.04.04.01</t>
  </si>
  <si>
    <t>COLUMNETAS DE CONCRETO f'c=175 Kg/cm2 PARA MONTANTES..</t>
  </si>
  <si>
    <t/>
  </si>
  <si>
    <t>COSTO DIRECTO</t>
  </si>
  <si>
    <t>01 - ADICIONAL PARTIDAS NUEVAS-INSTALACIONES SANITARIAS</t>
  </si>
  <si>
    <t>Mayo - 2022</t>
  </si>
  <si>
    <t>DISTRITO DE ABANCAY, PROVINCIA DE ABANCAY - REGIÓN APURÍMAC"</t>
  </si>
  <si>
    <t>02</t>
  </si>
  <si>
    <t>02.01</t>
  </si>
  <si>
    <t>02.01.01</t>
  </si>
  <si>
    <t>02.02</t>
  </si>
  <si>
    <t>02.02.01</t>
  </si>
  <si>
    <t>02.03</t>
  </si>
  <si>
    <t>02.03.01</t>
  </si>
  <si>
    <t>02.03.01.01</t>
  </si>
  <si>
    <t>02.03.01.02</t>
  </si>
  <si>
    <t>02.03.02</t>
  </si>
  <si>
    <t>02.03.02.01</t>
  </si>
  <si>
    <t>pza</t>
  </si>
  <si>
    <t>04</t>
  </si>
  <si>
    <t>04.01</t>
  </si>
  <si>
    <t>04.01.01</t>
  </si>
  <si>
    <t>SUMINISTRO DE APARATOS SANITARIOS</t>
  </si>
  <si>
    <t>04.01.01.01</t>
  </si>
  <si>
    <t>INODORO TANQUE BAJO DE CERÁMICA VITRIFICADA BLANCO</t>
  </si>
  <si>
    <t>04.01.01.02</t>
  </si>
  <si>
    <t>LAVADERO DE ACERO INOXIDABLE 1 POZA CON 2 ESCURRIDORES</t>
  </si>
  <si>
    <t>04.01.02</t>
  </si>
  <si>
    <t>04.01.02.01</t>
  </si>
  <si>
    <t>LLAVE DE LAVATORIO TEMPORIZADA, CROMADA</t>
  </si>
  <si>
    <t>04.01.02.02</t>
  </si>
  <si>
    <t>SOPORTE PORTA PAPEL HIGIENICO CROMADO</t>
  </si>
  <si>
    <t>04.01.02.03</t>
  </si>
  <si>
    <t>TACHO DE ACERO INOXIDABLE DE 7L, CON TAPA Y SISTEMA PEDAL</t>
  </si>
  <si>
    <t>04.01.02.04</t>
  </si>
  <si>
    <t>DOSIFICADOR DE JABON AUTOMATICO CROMADO-EMPOTRADO</t>
  </si>
  <si>
    <t>04.01.02.05</t>
  </si>
  <si>
    <t>BARRA DE SEGURIDAD DE ACERO INOXIDABLE, L = 0.90m</t>
  </si>
  <si>
    <t>04.01.02.06</t>
  </si>
  <si>
    <t>PORTA JABON CROMADO, ADOSADO</t>
  </si>
  <si>
    <t>04.01.02.07</t>
  </si>
  <si>
    <t>ESPEJO BISELADO DE 0.45 x 0.75 m, e=4mm</t>
  </si>
  <si>
    <t>04.01.03</t>
  </si>
  <si>
    <t>INSTALACION DE APARATOS SANITARIOS</t>
  </si>
  <si>
    <t>04.01.03.01</t>
  </si>
  <si>
    <t>04.01.04</t>
  </si>
  <si>
    <t>INSTALACION DE ACCESORIOS SANITARIOS</t>
  </si>
  <si>
    <t>04.01.04.01</t>
  </si>
  <si>
    <t>04.02</t>
  </si>
  <si>
    <t>SISTEMA DE AGUA FRIA</t>
  </si>
  <si>
    <t>04.02.01</t>
  </si>
  <si>
    <t>SALIDA DE AGUA FRIA</t>
  </si>
  <si>
    <t>04.02.01.01</t>
  </si>
  <si>
    <t>SALIDA DE AGUA FRIA CON TUBERÍA DE PVC SAP C-10 Ø 1/2"</t>
  </si>
  <si>
    <t>pto</t>
  </si>
  <si>
    <t>04.02.02</t>
  </si>
  <si>
    <t>REDES DE DISTRIBUCIÓN</t>
  </si>
  <si>
    <t>04.02.02.01</t>
  </si>
  <si>
    <t>TUBERIA DE PVC C-10 Ø 1/2" SP</t>
  </si>
  <si>
    <t>04.02.02.02</t>
  </si>
  <si>
    <t>TUBERIA DE PVC C-10 Ø 3/4" SP</t>
  </si>
  <si>
    <t>04.02.02.03</t>
  </si>
  <si>
    <t>TUBERIA DE PVC C-10 Ø 1" SP</t>
  </si>
  <si>
    <t>04.02.02.04</t>
  </si>
  <si>
    <t>TUBERIA DE PVC C-10 Ø 1 1/2" SP</t>
  </si>
  <si>
    <t>04.02.02.05</t>
  </si>
  <si>
    <t>TUBERIA DE PVC C-10 Ø 2" SP</t>
  </si>
  <si>
    <t>04.02.03</t>
  </si>
  <si>
    <t>04.02.03.01</t>
  </si>
  <si>
    <t>CODO DE PVC Ø 1/2" x 90° SP</t>
  </si>
  <si>
    <t>04.02.03.02</t>
  </si>
  <si>
    <t>CODO DE PVC Ø 3/4" x 90° SP</t>
  </si>
  <si>
    <t>04.02.03.03</t>
  </si>
  <si>
    <t>04.02.03.04</t>
  </si>
  <si>
    <t>CODO DE F°G° Ø 2" x 90°</t>
  </si>
  <si>
    <t>04.02.03.05</t>
  </si>
  <si>
    <t>TEE DE PVC Ø 1/2" SP</t>
  </si>
  <si>
    <t>04.02.03.06</t>
  </si>
  <si>
    <t>TEE DE PVC Ø 3/4" SP</t>
  </si>
  <si>
    <t>04.02.03.07</t>
  </si>
  <si>
    <t>REDUCCION DE PVC Ø 3/4" A 1/2" SP</t>
  </si>
  <si>
    <t>04.02.03.08</t>
  </si>
  <si>
    <t>REDUCCION DE PVC Ø 1" A 3/4" SP</t>
  </si>
  <si>
    <t>04.02.04</t>
  </si>
  <si>
    <t>VALVULAS</t>
  </si>
  <si>
    <t>04.02.04.01</t>
  </si>
  <si>
    <t>VALVULA COMPUERTA DE BRONCE Ø 1/2"</t>
  </si>
  <si>
    <t>04.02.04.02</t>
  </si>
  <si>
    <t>VALVULA COMPUERTA DE BRONCE Ø 1"</t>
  </si>
  <si>
    <t>04.03</t>
  </si>
  <si>
    <t>04.03.01</t>
  </si>
  <si>
    <t>RED DE RAMALES COLECTORES</t>
  </si>
  <si>
    <t>04.03.01.01</t>
  </si>
  <si>
    <t>CANALETA METALICA DE EVACUACION DE AGUAS PLUVIALES</t>
  </si>
  <si>
    <t>04.03.01.02</t>
  </si>
  <si>
    <t>CANAL DE CONCRETO EN TECHO CON IMPERMEABILIZANTE</t>
  </si>
  <si>
    <t>04.03.01.03</t>
  </si>
  <si>
    <t>CANAL DE CONCRETO CON FIBRAS DE ACERO EN TECHO A=30cm, H=30cm, E=10cm</t>
  </si>
  <si>
    <t>04.03.01.04</t>
  </si>
  <si>
    <t>MONTANTE DE TUB. PVC SAP C-10 Ø 3" ADOSADA</t>
  </si>
  <si>
    <t>04.03.01.05</t>
  </si>
  <si>
    <t>COLUMNETAS DE CONCRETO f'c=175 Kg/cm2 PARA BAJANTES</t>
  </si>
  <si>
    <t>04.03.02</t>
  </si>
  <si>
    <t>04.03.02.01</t>
  </si>
  <si>
    <t>CANAL DE CONCRETO EN PISO A=30CM H=VARIABLE, E=15cm</t>
  </si>
  <si>
    <t>04.03.02.02</t>
  </si>
  <si>
    <t>REJILLA METALICA TIPO III A=70cm</t>
  </si>
  <si>
    <t>04.03.02.03</t>
  </si>
  <si>
    <t>RED COLECTORA TUBERÍA PVC UF Ø DE 12" INC/EXCAVACIÓN Y RELLENO</t>
  </si>
  <si>
    <t>04.03.03</t>
  </si>
  <si>
    <t>04.03.03.01</t>
  </si>
  <si>
    <t>SUMIDERO SIFONICO DE ACERO INOXIDABLE</t>
  </si>
  <si>
    <t>04.03.03.02</t>
  </si>
  <si>
    <t>ABRAZADERA DE FIJACION DE MONTANTE TUBO DE 3"</t>
  </si>
  <si>
    <t>04.03.03.03</t>
  </si>
  <si>
    <t>SOPORTE METALICO DE CANALETAS DE 15 cm</t>
  </si>
  <si>
    <t>04.04</t>
  </si>
  <si>
    <t>04.04.01</t>
  </si>
  <si>
    <t>SALIDA DE DESAGUE</t>
  </si>
  <si>
    <t>04.04.01.01</t>
  </si>
  <si>
    <t>SALIDA DE DESAGUE Ø 2"</t>
  </si>
  <si>
    <t>04.04.01.02</t>
  </si>
  <si>
    <t>SALIDA DE DESAGUE Ø 3"</t>
  </si>
  <si>
    <t>04.04.01.03</t>
  </si>
  <si>
    <t>SALIDA DE DESAGUE Ø 4"</t>
  </si>
  <si>
    <t>04.04.01.04</t>
  </si>
  <si>
    <t>SALIDA DE VENTILACIÓN Ø 2"</t>
  </si>
  <si>
    <t>04.04.02</t>
  </si>
  <si>
    <t>REDES DE DERIVACIÓN</t>
  </si>
  <si>
    <t>04.04.02.01</t>
  </si>
  <si>
    <t>TUBERIA PVC SAL Ø 3"</t>
  </si>
  <si>
    <t>04.04.02.02</t>
  </si>
  <si>
    <t>TUBERIA PVC SAL Ø 4"</t>
  </si>
  <si>
    <t>04.04.02.03</t>
  </si>
  <si>
    <t>TUBERIA DE VENTILACIÓN PVC SAL Ø 2"</t>
  </si>
  <si>
    <t>04.04.03</t>
  </si>
  <si>
    <t>REDES COLECTORAS</t>
  </si>
  <si>
    <t>04.04.03.01</t>
  </si>
  <si>
    <t>TUBERÍA PVC UF Ø DE 6"</t>
  </si>
  <si>
    <t>04.04.03.02</t>
  </si>
  <si>
    <t>RED DE EMPLAME TUBERÍA PVC UF Ø DE 6" EXTERIORES CON REPOSIION DE VEREDAS</t>
  </si>
  <si>
    <t>04.04.04</t>
  </si>
  <si>
    <t>ACCESORIOS DE REDES DE DESAGUE</t>
  </si>
  <si>
    <t>04.04.04.01</t>
  </si>
  <si>
    <t>CODO DE PVC SAL Ø 2" x 45°</t>
  </si>
  <si>
    <t>04.04.04.02</t>
  </si>
  <si>
    <t>YEE DE PVC Ø 2"</t>
  </si>
  <si>
    <t>04.04.04.03</t>
  </si>
  <si>
    <t>YEE CON REDUCCIÓN DE PVC Ø 3" A 2"</t>
  </si>
  <si>
    <t>04.04.04.04</t>
  </si>
  <si>
    <t>YEE CON REDUCCIÓN DE PVC Ø 4" A 3"</t>
  </si>
  <si>
    <t>04.04.04.05</t>
  </si>
  <si>
    <t>REDUCCIÓN DE PVC Ø 3" A 2"</t>
  </si>
  <si>
    <t>04.04.04.06</t>
  </si>
  <si>
    <t>REDUCCIÓN DE PVC Ø 4" A 2"</t>
  </si>
  <si>
    <t>04.04.04.07</t>
  </si>
  <si>
    <t>SUMIDEROS Ø 3"</t>
  </si>
  <si>
    <t>04.04.04.08</t>
  </si>
  <si>
    <t>REGISTRO ROSCADO Ø 4"</t>
  </si>
  <si>
    <t>04.04.04.09</t>
  </si>
  <si>
    <t>SOMBRERO DE VENTILACIÓN DE  Ø 2"</t>
  </si>
  <si>
    <t>04.04.05</t>
  </si>
  <si>
    <t>04.04.05.01</t>
  </si>
  <si>
    <t>BUZONETAS DE D=0.60M E=0.15M H=VARIABLE</t>
  </si>
  <si>
    <t>04.04.05.02</t>
  </si>
  <si>
    <t>BUZON  TIPO I DE D=1.20M E=0.15M H=1.20</t>
  </si>
  <si>
    <t>04.04.05.03</t>
  </si>
  <si>
    <t>BUZON  TIPO II DE D=1.20M E=0.15M H&gt;3.00M</t>
  </si>
  <si>
    <t>Und.</t>
  </si>
  <si>
    <t>Precio S/.</t>
  </si>
  <si>
    <t>Parcial S/.</t>
  </si>
  <si>
    <t xml:space="preserve">   APARATOS SANITARIOS Y ACCESORIOS</t>
  </si>
  <si>
    <t xml:space="preserve">      SUMINISTRO DE ACCESORIOS SANITARIOS</t>
  </si>
  <si>
    <t>02.01.01.01</t>
  </si>
  <si>
    <t xml:space="preserve">         LLAVE PARA BEBEDEROS, CROMADA</t>
  </si>
  <si>
    <t>02.01.01.02</t>
  </si>
  <si>
    <t xml:space="preserve">         GRIFOS ESFERICOS DOBLE MANGUERA</t>
  </si>
  <si>
    <t>02.01.01.03</t>
  </si>
  <si>
    <t xml:space="preserve">         SISTEMA DE PURIFICADOR DE AGUA DE 3 ETAPAS</t>
  </si>
  <si>
    <t xml:space="preserve">   SISTEMA DE DRENAJE PLUVIAL</t>
  </si>
  <si>
    <t xml:space="preserve">      RED DE RAMALES COLECTORES</t>
  </si>
  <si>
    <t>02.02.01.02</t>
  </si>
  <si>
    <t xml:space="preserve">         MONTANTE DE TUB. PVC SAP C-10 Ø 4" ADOSADA</t>
  </si>
  <si>
    <t>02.02.01.03</t>
  </si>
  <si>
    <t xml:space="preserve">         DADO DE CONCRETO F´C=175 KG/CM2 PARA  BAJANTES</t>
  </si>
  <si>
    <t>02.02.01.04</t>
  </si>
  <si>
    <t xml:space="preserve">         RED DE RECOLECCIÓN</t>
  </si>
  <si>
    <t>02.02.01.04.01</t>
  </si>
  <si>
    <t xml:space="preserve">            CANAL RANURADO MODULAR</t>
  </si>
  <si>
    <t>02.02.01.04.02</t>
  </si>
  <si>
    <t xml:space="preserve">            CANAL DE CONCRETO EN PISO A=20 CM H=VARIABLE, E=10cm</t>
  </si>
  <si>
    <t>02.02.01.04.03</t>
  </si>
  <si>
    <t xml:space="preserve">            CANAL DE CONCRETO EN PISO A=50 CM H=VARIABLE, E=15cm</t>
  </si>
  <si>
    <t>02.02.01.04.04</t>
  </si>
  <si>
    <t xml:space="preserve">            REJILLA METALICA TIPO I, A=30cm</t>
  </si>
  <si>
    <t>02.02.01.04.05</t>
  </si>
  <si>
    <t xml:space="preserve">            REJILLA METALICA TIPO III, A=70cm</t>
  </si>
  <si>
    <t>02.02.01.04.06</t>
  </si>
  <si>
    <t xml:space="preserve">            TAPA DE CONCRETO 70x50x5cm f'c=175kg/cm2</t>
  </si>
  <si>
    <t>02.02.01.04.07</t>
  </si>
  <si>
    <t xml:space="preserve">            RED COLECTORA TUBERÍA PVC SAL Ø DE 8" INC/EXCAVACIÓN Y RELLENO</t>
  </si>
  <si>
    <t>02.02.01.04.08</t>
  </si>
  <si>
    <t xml:space="preserve">            RED COLECTORA TUBERÍA PVC UF Ø DE 10" INC/EXCAVACIÓN Y RELLENO</t>
  </si>
  <si>
    <t>02.02.01.04.09</t>
  </si>
  <si>
    <t xml:space="preserve">            RED COLECTORA TUBERÍA PVC UF Ø DE 14" INC/EXCAVACIÓN Y RELLENO</t>
  </si>
  <si>
    <t>02.02.01.04.10</t>
  </si>
  <si>
    <t xml:space="preserve">            CAJAS DE INSPECCIÓN TIPO I A=1.00M L=1.00M H=VARIABLE</t>
  </si>
  <si>
    <t>02.02.01.04.11</t>
  </si>
  <si>
    <t xml:space="preserve">            CAJAS DE INSPECCIÓN TIPO II A=0.60M L=1.00M H=VARIABLE</t>
  </si>
  <si>
    <t>02.02.01.04.12</t>
  </si>
  <si>
    <t xml:space="preserve">            CAJAS DE INSPECCIÓN TIPO III A=1.45M L=4.50M H=VARIABLE</t>
  </si>
  <si>
    <t>02.02.01.05</t>
  </si>
  <si>
    <t xml:space="preserve">         ACCESORIOS</t>
  </si>
  <si>
    <t>02.02.01.05.01</t>
  </si>
  <si>
    <t xml:space="preserve">            ABRAZADERA DE FIJACION DE MONTANTE TUBO DE 4"</t>
  </si>
  <si>
    <t>02.02.01.05.02</t>
  </si>
  <si>
    <t xml:space="preserve">            EMBUDO DE CONEXIÓN DE CANALETA Y MONTANTE</t>
  </si>
  <si>
    <t>02.02.01.05.03</t>
  </si>
  <si>
    <t xml:space="preserve">            CONEXION A LA RED COLECTORA TUBERÍA PVC UF Ø DE 8"</t>
  </si>
  <si>
    <t>02.02.01.05.04</t>
  </si>
  <si>
    <t xml:space="preserve">            CONEXION A LA RED COLECTORA TUBERÍA PVC UF Ø DE 10"</t>
  </si>
  <si>
    <t xml:space="preserve">   SISTEMA DE DESAGUE Y VENTILACION</t>
  </si>
  <si>
    <t xml:space="preserve">      ACCESORIOS DE REDES DE DESAGUE</t>
  </si>
  <si>
    <t xml:space="preserve">         SUMIDEROS Ø 2"</t>
  </si>
  <si>
    <t xml:space="preserve">         SOMBRERO DE VENTILACIÓN DE  Ø 4"</t>
  </si>
  <si>
    <t xml:space="preserve">      CAMARAS DE INSPECCIÓN</t>
  </si>
  <si>
    <t xml:space="preserve">         CAJA DE REGISTRO DE 12" X 24"</t>
  </si>
  <si>
    <t>Fecha :</t>
  </si>
  <si>
    <t>02 - ADICIONAL MAYORES METRADOS-INSTALACIONES SANITARIAS</t>
  </si>
  <si>
    <t>03 - DEDUCTIVOS-INSTALACIONES SANITARIAS</t>
  </si>
  <si>
    <t>LLAVE PARA LAVAMANOS DE INGRESO</t>
  </si>
  <si>
    <t>EXCAVACIÓN MANUAL EN TERRENO SEMIROCOSO PARA CANALES</t>
  </si>
  <si>
    <t>EXCAVACIÓN MANUAL EN TERRENO SEMIROCOSO PARA CAJAS DE INSPECCIÓN</t>
  </si>
  <si>
    <t>REMOCIONES - SERVIDUMBRE DE PASO</t>
  </si>
  <si>
    <t>REPOSICIONES - SERVIDUMBRE DE PASO</t>
  </si>
  <si>
    <t>03</t>
  </si>
  <si>
    <t>03.01</t>
  </si>
  <si>
    <t>03.01.01</t>
  </si>
  <si>
    <t>03.01.01.01</t>
  </si>
  <si>
    <t>03.01.02</t>
  </si>
  <si>
    <t>03.01.02.01</t>
  </si>
  <si>
    <t xml:space="preserve">PROYECTO: "MEJORAMIENTO DEL SERVICIO EDUCATIVO EN LA IEP N° 54002 SANTA ROSA E IES SANTA ROSA DEL DISTRITO DE ABANCAY, PROVINCIA DE ABANCAY - REGIÓN APURÍMAC”
</t>
  </si>
  <si>
    <r>
      <rPr>
        <b/>
        <sz val="10"/>
        <rFont val="Century Gothic"/>
        <family val="2"/>
      </rPr>
      <t>REGION</t>
    </r>
    <r>
      <rPr>
        <sz val="10"/>
        <rFont val="Century Gothic"/>
        <family val="2"/>
      </rPr>
      <t>: APURIMAC       PROVINCIA: ABANCAY    DISTRITO: ABANCAY</t>
    </r>
  </si>
  <si>
    <t>GG</t>
  </si>
  <si>
    <t>GS</t>
  </si>
  <si>
    <r>
      <rPr>
        <b/>
        <sz val="12"/>
        <rFont val="Century Gothic"/>
        <family val="2"/>
      </rPr>
      <t>MODALIDAD:</t>
    </r>
    <r>
      <rPr>
        <sz val="14"/>
        <rFont val="Century Gothic"/>
        <family val="2"/>
      </rPr>
      <t xml:space="preserve"> </t>
    </r>
    <r>
      <rPr>
        <sz val="10"/>
        <rFont val="Century Gothic"/>
        <family val="2"/>
      </rPr>
      <t xml:space="preserve">   ADMINISTRACION DIRECTA.</t>
    </r>
  </si>
  <si>
    <t>A</t>
  </si>
  <si>
    <t>INFRAESTRUCTURA</t>
  </si>
  <si>
    <t>COSTO</t>
  </si>
  <si>
    <t>MM</t>
  </si>
  <si>
    <t>MAYORES METRADO</t>
  </si>
  <si>
    <t>PN</t>
  </si>
  <si>
    <t>PARTIDAS NUEVAS</t>
  </si>
  <si>
    <t>DD</t>
  </si>
  <si>
    <t>DEDUCTIVOS</t>
  </si>
  <si>
    <t>CD</t>
  </si>
  <si>
    <t xml:space="preserve">MONTO DEL COSTO DIRECTO-INSTALACIONES SANITARIAS: </t>
  </si>
  <si>
    <t>COSTO DIRECTO TOTAL</t>
  </si>
  <si>
    <t>RESUMEN DE ANALISIS DE COSTOS-INSTALACIONES SANITARIAS</t>
  </si>
  <si>
    <t>RED COLECTORA TUBERÍA PVC UF Ø DE 3"</t>
  </si>
  <si>
    <t>ACCESORIOS DE REDES DE DESAGÜE</t>
  </si>
  <si>
    <t>REDES DE DESAGÜE</t>
  </si>
  <si>
    <t>LLAVE DE LAVADERO  TIPO CUELLO DE CISNE Ø 1/2" PARA COCINA MONOCOMANDO, CROMADA</t>
  </si>
  <si>
    <t>04.01.02.08</t>
  </si>
  <si>
    <t xml:space="preserve">         LAVATORIO DE PARED DE CERAMICA VITRIFICADA BLANCO -ADOSADO</t>
  </si>
  <si>
    <t xml:space="preserve">      SUMINISTRO DE APARATOS 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</si>
</sst>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dd/mm/yyyy&quot;  &quot;hh\:mm\:ss\ "/>
    <numFmt numFmtId="166" formatCode="&quot;S/.&quot;\ #,##0.00"/>
    <numFmt numFmtId="167" formatCode="0.0000000000"/>
  </numFmts>
  <fonts count="47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i/>
      <sz val="8"/>
      <color theme="1"/>
      <name val="Times New Roman"/>
      <family val="1"/>
    </font>
    <font>
      <b/>
      <i/>
      <sz val="18"/>
      <color theme="1"/>
      <name val="Times New Roman"/>
      <family val="1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i/>
      <sz val="9"/>
      <color theme="1"/>
      <name val="Times New Roman"/>
      <family val="1"/>
    </font>
    <font>
      <b/>
      <sz val="8"/>
      <color theme="1"/>
      <name val="Arial Narrow"/>
      <family val="2"/>
    </font>
    <font>
      <b/>
      <sz val="8"/>
      <color rgb="FF676FFA"/>
      <name val="Arial Narrow"/>
      <family val="2"/>
    </font>
    <font>
      <b/>
      <sz val="8"/>
      <color rgb="FF00C000"/>
      <name val="Arial Narrow"/>
      <family val="2"/>
    </font>
    <font>
      <b/>
      <sz val="8"/>
      <color theme="1"/>
      <name val="Arial"/>
      <family val="2"/>
    </font>
    <font>
      <b/>
      <sz val="9"/>
      <color theme="1"/>
      <name val="Arial Narrow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9.85"/>
      <color indexed="8"/>
      <name val="Arial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rgb="FFFF0000"/>
      <name val="Arial Narrow"/>
      <family val="2"/>
    </font>
    <font>
      <b/>
      <u/>
      <sz val="9"/>
      <color rgb="FFE06123"/>
      <name val="Arial Narrow"/>
      <family val="2"/>
    </font>
    <font>
      <sz val="9"/>
      <color theme="1"/>
      <name val="Arial Narrow"/>
      <family val="2"/>
    </font>
    <font>
      <b/>
      <sz val="9"/>
      <color rgb="FFE06123"/>
      <name val="Arial Narrow"/>
      <family val="2"/>
    </font>
    <font>
      <b/>
      <u/>
      <sz val="9"/>
      <color rgb="FFFF0000"/>
      <name val="Arial Narrow"/>
      <family val="2"/>
    </font>
    <font>
      <sz val="9"/>
      <color indexed="8"/>
      <name val="Arial"/>
      <family val="2"/>
    </font>
    <font>
      <b/>
      <sz val="7"/>
      <color rgb="FF92D050"/>
      <name val="Arial Narrow"/>
      <family val="2"/>
    </font>
    <font>
      <b/>
      <sz val="9"/>
      <color indexed="8"/>
      <name val="Arial Narrow"/>
      <family val="2"/>
    </font>
    <font>
      <sz val="10"/>
      <name val="Arial"/>
      <family val="2"/>
    </font>
    <font>
      <sz val="10"/>
      <name val="Century Gothic"/>
      <family val="2"/>
    </font>
    <font>
      <b/>
      <sz val="16"/>
      <name val="Century Gothic"/>
      <family val="2"/>
    </font>
    <font>
      <b/>
      <sz val="16"/>
      <color theme="0"/>
      <name val="Century Gothic"/>
      <family val="2"/>
    </font>
    <font>
      <sz val="13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4"/>
      <name val="Century Gothic"/>
      <family val="2"/>
    </font>
    <font>
      <sz val="9"/>
      <name val="Century Gothic"/>
      <family val="2"/>
    </font>
    <font>
      <b/>
      <u/>
      <sz val="18"/>
      <color indexed="63"/>
      <name val="Century Gothic"/>
      <family val="2"/>
    </font>
    <font>
      <sz val="12"/>
      <name val="Century Gothic"/>
      <family val="2"/>
    </font>
    <font>
      <sz val="12"/>
      <color indexed="10"/>
      <name val="Century Gothic"/>
      <family val="2"/>
    </font>
    <font>
      <sz val="11"/>
      <name val="Century Gothic"/>
      <family val="2"/>
    </font>
    <font>
      <sz val="10"/>
      <color indexed="9"/>
      <name val="Century Gothic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sz val="10"/>
      <color theme="2" tint="-9.9978637043366805E-2"/>
      <name val="Century Gothic"/>
      <family val="2"/>
    </font>
    <font>
      <b/>
      <sz val="11"/>
      <color indexed="8"/>
      <name val="Century Gothic"/>
      <family val="2"/>
    </font>
    <font>
      <b/>
      <sz val="12"/>
      <color indexed="8"/>
      <name val="Century Gothic"/>
      <family val="2"/>
    </font>
    <font>
      <sz val="11"/>
      <color indexed="8"/>
      <name val="Century Gothic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>
      <alignment vertical="top"/>
    </xf>
    <xf numFmtId="0" fontId="26" fillId="0" borderId="0"/>
    <xf numFmtId="43" fontId="26" fillId="0" borderId="0" applyFont="0" applyFill="0" applyBorder="0" applyAlignment="0" applyProtection="0"/>
    <xf numFmtId="0" fontId="13" fillId="0" borderId="0">
      <alignment vertical="top"/>
    </xf>
  </cellStyleXfs>
  <cellXfs count="119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164" fontId="7" fillId="0" borderId="0" xfId="0" quotePrefix="1" applyNumberFormat="1" applyFont="1" applyAlignment="1">
      <alignment vertical="center"/>
    </xf>
    <xf numFmtId="164" fontId="1" fillId="0" borderId="0" xfId="0" quotePrefix="1" applyNumberFormat="1" applyFont="1" applyAlignment="1">
      <alignment vertical="center"/>
    </xf>
    <xf numFmtId="164" fontId="8" fillId="0" borderId="0" xfId="0" applyNumberFormat="1" applyFont="1" applyAlignment="1">
      <alignment horizontal="left" vertical="center" indent="2"/>
    </xf>
    <xf numFmtId="164" fontId="1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 indent="4"/>
    </xf>
    <xf numFmtId="164" fontId="1" fillId="0" borderId="0" xfId="0" applyNumberFormat="1" applyFont="1" applyAlignment="1">
      <alignment horizontal="left" vertical="center" indent="6"/>
    </xf>
    <xf numFmtId="49" fontId="5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164" fontId="12" fillId="0" borderId="0" xfId="0" quotePrefix="1" applyNumberFormat="1" applyFont="1" applyAlignment="1">
      <alignment horizontal="right" vertical="center"/>
    </xf>
    <xf numFmtId="164" fontId="12" fillId="0" borderId="0" xfId="0" applyNumberFormat="1" applyFont="1" applyAlignment="1">
      <alignment vertical="center"/>
    </xf>
    <xf numFmtId="0" fontId="13" fillId="0" borderId="0" xfId="1">
      <alignment vertical="top"/>
    </xf>
    <xf numFmtId="0" fontId="15" fillId="0" borderId="0" xfId="1" applyFont="1" applyAlignment="1">
      <alignment vertical="top" wrapText="1" readingOrder="1"/>
    </xf>
    <xf numFmtId="0" fontId="14" fillId="0" borderId="0" xfId="1" applyFont="1" applyAlignment="1">
      <alignment vertical="top" wrapText="1" readingOrder="1"/>
    </xf>
    <xf numFmtId="164" fontId="18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2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0" borderId="0" xfId="1" applyFont="1">
      <alignment vertical="top"/>
    </xf>
    <xf numFmtId="164" fontId="8" fillId="0" borderId="0" xfId="0" applyNumberFormat="1" applyFont="1" applyAlignment="1">
      <alignment horizontal="left"/>
    </xf>
    <xf numFmtId="0" fontId="27" fillId="0" borderId="5" xfId="2" applyFont="1" applyBorder="1"/>
    <xf numFmtId="0" fontId="27" fillId="0" borderId="6" xfId="2" applyFont="1" applyBorder="1"/>
    <xf numFmtId="0" fontId="27" fillId="0" borderId="7" xfId="2" applyFont="1" applyBorder="1"/>
    <xf numFmtId="0" fontId="27" fillId="0" borderId="0" xfId="2" applyFont="1"/>
    <xf numFmtId="0" fontId="27" fillId="2" borderId="0" xfId="2" applyFont="1" applyFill="1" applyAlignment="1">
      <alignment horizontal="center" vertical="center"/>
    </xf>
    <xf numFmtId="0" fontId="29" fillId="3" borderId="0" xfId="2" applyFont="1" applyFill="1" applyAlignment="1">
      <alignment horizontal="center" vertical="center" wrapText="1"/>
    </xf>
    <xf numFmtId="0" fontId="30" fillId="0" borderId="0" xfId="2" applyFont="1"/>
    <xf numFmtId="0" fontId="27" fillId="0" borderId="8" xfId="2" applyFont="1" applyBorder="1"/>
    <xf numFmtId="0" fontId="27" fillId="0" borderId="9" xfId="2" applyFont="1" applyBorder="1"/>
    <xf numFmtId="0" fontId="27" fillId="0" borderId="0" xfId="2" applyFont="1" applyAlignment="1">
      <alignment horizontal="center"/>
    </xf>
    <xf numFmtId="0" fontId="31" fillId="0" borderId="0" xfId="2" applyFont="1"/>
    <xf numFmtId="166" fontId="27" fillId="0" borderId="9" xfId="2" applyNumberFormat="1" applyFont="1" applyBorder="1" applyAlignment="1">
      <alignment horizontal="center"/>
    </xf>
    <xf numFmtId="0" fontId="34" fillId="0" borderId="0" xfId="2" applyFont="1"/>
    <xf numFmtId="4" fontId="31" fillId="0" borderId="0" xfId="2" applyNumberFormat="1" applyFont="1"/>
    <xf numFmtId="0" fontId="35" fillId="0" borderId="0" xfId="2" applyFont="1" applyAlignment="1">
      <alignment horizontal="center"/>
    </xf>
    <xf numFmtId="0" fontId="36" fillId="0" borderId="0" xfId="2" applyFont="1"/>
    <xf numFmtId="0" fontId="32" fillId="0" borderId="0" xfId="2" applyFont="1" applyAlignment="1">
      <alignment horizontal="center"/>
    </xf>
    <xf numFmtId="0" fontId="32" fillId="0" borderId="0" xfId="2" applyFont="1" applyAlignment="1">
      <alignment horizontal="left"/>
    </xf>
    <xf numFmtId="0" fontId="32" fillId="0" borderId="9" xfId="2" applyFont="1" applyBorder="1" applyAlignment="1">
      <alignment horizontal="center"/>
    </xf>
    <xf numFmtId="0" fontId="37" fillId="0" borderId="0" xfId="2" applyFont="1"/>
    <xf numFmtId="2" fontId="34" fillId="0" borderId="0" xfId="2" applyNumberFormat="1" applyFont="1" applyAlignment="1">
      <alignment horizontal="center"/>
    </xf>
    <xf numFmtId="0" fontId="38" fillId="0" borderId="0" xfId="2" applyFont="1"/>
    <xf numFmtId="0" fontId="31" fillId="0" borderId="0" xfId="2" applyFont="1" applyAlignment="1">
      <alignment horizontal="center"/>
    </xf>
    <xf numFmtId="4" fontId="27" fillId="0" borderId="9" xfId="2" applyNumberFormat="1" applyFont="1" applyBorder="1"/>
    <xf numFmtId="4" fontId="27" fillId="0" borderId="0" xfId="2" applyNumberFormat="1" applyFont="1"/>
    <xf numFmtId="0" fontId="39" fillId="0" borderId="0" xfId="2" applyFont="1"/>
    <xf numFmtId="2" fontId="40" fillId="0" borderId="8" xfId="2" applyNumberFormat="1" applyFont="1" applyBorder="1" applyAlignment="1">
      <alignment horizontal="center"/>
    </xf>
    <xf numFmtId="10" fontId="41" fillId="0" borderId="0" xfId="2" applyNumberFormat="1" applyFont="1"/>
    <xf numFmtId="166" fontId="31" fillId="0" borderId="9" xfId="2" applyNumberFormat="1" applyFont="1" applyBorder="1" applyAlignment="1">
      <alignment horizontal="center"/>
    </xf>
    <xf numFmtId="166" fontId="31" fillId="0" borderId="0" xfId="2" applyNumberFormat="1" applyFont="1" applyAlignment="1">
      <alignment horizontal="center"/>
    </xf>
    <xf numFmtId="2" fontId="39" fillId="0" borderId="0" xfId="2" applyNumberFormat="1" applyFont="1"/>
    <xf numFmtId="0" fontId="27" fillId="0" borderId="0" xfId="2" applyFont="1" applyAlignment="1">
      <alignment horizontal="left"/>
    </xf>
    <xf numFmtId="43" fontId="42" fillId="0" borderId="0" xfId="3" applyFont="1" applyBorder="1"/>
    <xf numFmtId="2" fontId="42" fillId="0" borderId="0" xfId="2" applyNumberFormat="1" applyFont="1"/>
    <xf numFmtId="0" fontId="42" fillId="0" borderId="0" xfId="2" applyFont="1"/>
    <xf numFmtId="43" fontId="42" fillId="0" borderId="0" xfId="3" applyFont="1"/>
    <xf numFmtId="4" fontId="42" fillId="0" borderId="0" xfId="2" applyNumberFormat="1" applyFont="1"/>
    <xf numFmtId="0" fontId="27" fillId="4" borderId="0" xfId="2" applyFont="1" applyFill="1"/>
    <xf numFmtId="10" fontId="41" fillId="4" borderId="0" xfId="2" applyNumberFormat="1" applyFont="1" applyFill="1"/>
    <xf numFmtId="0" fontId="31" fillId="4" borderId="0" xfId="2" applyFont="1" applyFill="1" applyAlignment="1">
      <alignment horizontal="center"/>
    </xf>
    <xf numFmtId="166" fontId="27" fillId="4" borderId="0" xfId="2" applyNumberFormat="1" applyFont="1" applyFill="1" applyAlignment="1">
      <alignment horizontal="center"/>
    </xf>
    <xf numFmtId="166" fontId="31" fillId="4" borderId="9" xfId="2" applyNumberFormat="1" applyFont="1" applyFill="1" applyBorder="1" applyAlignment="1">
      <alignment horizontal="center"/>
    </xf>
    <xf numFmtId="166" fontId="31" fillId="4" borderId="0" xfId="2" applyNumberFormat="1" applyFont="1" applyFill="1" applyAlignment="1">
      <alignment horizontal="center"/>
    </xf>
    <xf numFmtId="0" fontId="31" fillId="4" borderId="0" xfId="2" applyFont="1" applyFill="1" applyAlignment="1">
      <alignment horizontal="left"/>
    </xf>
    <xf numFmtId="166" fontId="45" fillId="4" borderId="0" xfId="2" applyNumberFormat="1" applyFont="1" applyFill="1" applyAlignment="1">
      <alignment horizontal="center" vertical="center" wrapText="1"/>
    </xf>
    <xf numFmtId="167" fontId="27" fillId="0" borderId="0" xfId="2" applyNumberFormat="1" applyFont="1"/>
    <xf numFmtId="0" fontId="43" fillId="0" borderId="0" xfId="2" applyFont="1"/>
    <xf numFmtId="0" fontId="44" fillId="0" borderId="0" xfId="2" applyFont="1" applyAlignment="1">
      <alignment horizontal="center"/>
    </xf>
    <xf numFmtId="166" fontId="43" fillId="0" borderId="9" xfId="2" applyNumberFormat="1" applyFont="1" applyBorder="1" applyAlignment="1">
      <alignment horizontal="center"/>
    </xf>
    <xf numFmtId="0" fontId="31" fillId="0" borderId="0" xfId="2" applyFont="1" applyAlignment="1">
      <alignment horizontal="left"/>
    </xf>
    <xf numFmtId="164" fontId="1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 vertical="top"/>
    </xf>
    <xf numFmtId="0" fontId="22" fillId="0" borderId="0" xfId="1" applyFont="1" applyAlignment="1">
      <alignment horizontal="left" vertical="top" wrapText="1"/>
    </xf>
    <xf numFmtId="4" fontId="18" fillId="0" borderId="0" xfId="1" applyNumberFormat="1" applyFont="1" applyAlignment="1">
      <alignment horizontal="right" vertical="top"/>
    </xf>
    <xf numFmtId="0" fontId="14" fillId="0" borderId="0" xfId="1" applyFont="1" applyAlignment="1">
      <alignment horizontal="center" vertical="top"/>
    </xf>
    <xf numFmtId="0" fontId="14" fillId="0" borderId="0" xfId="1" applyFont="1" applyAlignment="1">
      <alignment horizontal="left" vertical="top"/>
    </xf>
    <xf numFmtId="0" fontId="24" fillId="0" borderId="0" xfId="1" applyFont="1" applyAlignment="1">
      <alignment horizontal="left" vertical="top" wrapText="1"/>
    </xf>
    <xf numFmtId="4" fontId="17" fillId="0" borderId="0" xfId="1" applyNumberFormat="1" applyFont="1" applyAlignment="1">
      <alignment horizontal="right" vertical="top"/>
    </xf>
    <xf numFmtId="0" fontId="16" fillId="0" borderId="0" xfId="1" applyFont="1" applyAlignment="1">
      <alignment horizontal="left" vertical="top" wrapText="1"/>
    </xf>
    <xf numFmtId="4" fontId="16" fillId="0" borderId="0" xfId="1" applyNumberFormat="1" applyFont="1" applyAlignment="1">
      <alignment horizontal="right" vertical="top"/>
    </xf>
    <xf numFmtId="0" fontId="16" fillId="0" borderId="0" xfId="1" applyFont="1" applyAlignment="1">
      <alignment horizontal="left" vertical="top" wrapText="1" readingOrder="1"/>
    </xf>
    <xf numFmtId="0" fontId="16" fillId="0" borderId="0" xfId="1" applyFont="1" applyAlignment="1">
      <alignment horizontal="right" vertical="top"/>
    </xf>
    <xf numFmtId="165" fontId="14" fillId="0" borderId="0" xfId="1" applyNumberFormat="1" applyFont="1" applyAlignment="1">
      <alignment horizontal="right" vertical="top"/>
    </xf>
    <xf numFmtId="49" fontId="5" fillId="0" borderId="0" xfId="0" applyNumberFormat="1" applyFont="1" applyAlignment="1">
      <alignment horizontal="center" vertical="center"/>
    </xf>
    <xf numFmtId="4" fontId="25" fillId="0" borderId="0" xfId="1" applyNumberFormat="1" applyFont="1" applyAlignment="1">
      <alignment horizontal="right" vertical="top"/>
    </xf>
    <xf numFmtId="0" fontId="28" fillId="2" borderId="8" xfId="2" applyFont="1" applyFill="1" applyBorder="1" applyAlignment="1">
      <alignment horizontal="center" vertical="center" wrapText="1"/>
    </xf>
    <xf numFmtId="0" fontId="27" fillId="2" borderId="0" xfId="2" applyFont="1" applyFill="1" applyAlignment="1">
      <alignment horizontal="center" vertical="center"/>
    </xf>
    <xf numFmtId="0" fontId="27" fillId="2" borderId="9" xfId="2" applyFont="1" applyFill="1" applyBorder="1" applyAlignment="1">
      <alignment horizontal="center" vertical="center"/>
    </xf>
    <xf numFmtId="0" fontId="29" fillId="3" borderId="10" xfId="2" applyFont="1" applyFill="1" applyBorder="1" applyAlignment="1">
      <alignment horizontal="center" vertical="center" wrapText="1"/>
    </xf>
    <xf numFmtId="0" fontId="29" fillId="3" borderId="11" xfId="2" applyFont="1" applyFill="1" applyBorder="1" applyAlignment="1">
      <alignment horizontal="center" vertical="center" wrapText="1"/>
    </xf>
    <xf numFmtId="0" fontId="29" fillId="3" borderId="12" xfId="2" applyFont="1" applyFill="1" applyBorder="1" applyAlignment="1">
      <alignment horizontal="center" vertical="center" wrapText="1"/>
    </xf>
    <xf numFmtId="166" fontId="31" fillId="0" borderId="0" xfId="2" applyNumberFormat="1" applyFont="1" applyAlignment="1">
      <alignment horizontal="center"/>
    </xf>
    <xf numFmtId="0" fontId="35" fillId="0" borderId="0" xfId="2" applyFont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166" fontId="31" fillId="0" borderId="8" xfId="2" applyNumberFormat="1" applyFont="1" applyBorder="1" applyAlignment="1">
      <alignment horizontal="center" vertical="center"/>
    </xf>
    <xf numFmtId="0" fontId="16" fillId="0" borderId="0" xfId="1" applyFont="1" applyFill="1" applyAlignment="1">
      <alignment horizontal="left" vertical="top" wrapText="1"/>
    </xf>
    <xf numFmtId="0" fontId="13" fillId="0" borderId="0" xfId="1" applyFill="1">
      <alignment vertical="top"/>
    </xf>
    <xf numFmtId="0" fontId="24" fillId="0" borderId="0" xfId="1" applyFont="1" applyFill="1" applyAlignment="1">
      <alignment horizontal="left" vertical="top" wrapText="1"/>
    </xf>
    <xf numFmtId="164" fontId="8" fillId="0" borderId="0" xfId="0" applyNumberFormat="1" applyFont="1" applyFill="1" applyAlignment="1">
      <alignment horizontal="left" vertical="center" indent="2"/>
    </xf>
    <xf numFmtId="0" fontId="25" fillId="0" borderId="0" xfId="1" applyFont="1" applyFill="1" applyAlignment="1">
      <alignment horizontal="left" vertical="top" wrapText="1"/>
    </xf>
    <xf numFmtId="0" fontId="23" fillId="0" borderId="0" xfId="1" applyFont="1" applyFill="1">
      <alignment vertical="top"/>
    </xf>
  </cellXfs>
  <cellStyles count="5">
    <cellStyle name="Millares 2" xfId="3" xr:uid="{1FA1799F-7C25-4CB1-8CEF-4E0C74E4DF17}"/>
    <cellStyle name="Normal" xfId="0" builtinId="0"/>
    <cellStyle name="Normal 2" xfId="1" xr:uid="{E5135DFE-78A7-437E-97D9-413F6DBF14E7}"/>
    <cellStyle name="Normal 2 2" xfId="4" xr:uid="{84CE210B-F4B9-44C8-BA01-32517100E40B}"/>
    <cellStyle name="Normal 3" xfId="2" xr:uid="{B6F71DD1-8D84-4674-B0DD-1E156B2C5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D8AE-CD3D-437D-AA81-5906D174F503}">
  <dimension ref="A1:I134"/>
  <sheetViews>
    <sheetView showGridLines="0" topLeftCell="A102" workbookViewId="0">
      <selection activeCell="C126" sqref="C126"/>
    </sheetView>
  </sheetViews>
  <sheetFormatPr baseColWidth="10" defaultRowHeight="10.199999999999999" x14ac:dyDescent="0.3"/>
  <cols>
    <col min="1" max="1" width="8.33203125" style="1" customWidth="1"/>
    <col min="2" max="2" width="4.44140625" style="1" customWidth="1"/>
    <col min="3" max="3" width="69.88671875" style="1" customWidth="1"/>
    <col min="4" max="4" width="6.5546875" style="1" customWidth="1"/>
    <col min="5" max="5" width="8.33203125" style="1" customWidth="1"/>
    <col min="6" max="6" width="7.5546875" style="1" customWidth="1"/>
    <col min="7" max="8" width="10.6640625" style="1" customWidth="1"/>
    <col min="9" max="9" width="14.109375" style="1" customWidth="1"/>
    <col min="10" max="16384" width="11.5546875" style="1"/>
  </cols>
  <sheetData>
    <row r="1" spans="1:9" ht="10.8" x14ac:dyDescent="0.3">
      <c r="A1" s="4"/>
      <c r="B1" s="5"/>
      <c r="C1" s="5"/>
      <c r="D1" s="5"/>
      <c r="E1" s="5"/>
      <c r="F1" s="5"/>
      <c r="G1" s="5"/>
      <c r="H1" s="5"/>
      <c r="I1" s="6"/>
    </row>
    <row r="2" spans="1:9" ht="31.95" customHeight="1" x14ac:dyDescent="0.3">
      <c r="A2" s="8" t="s">
        <v>0</v>
      </c>
      <c r="B2" s="7"/>
      <c r="C2" s="7"/>
      <c r="D2" s="7"/>
      <c r="E2" s="7"/>
      <c r="F2" s="7"/>
      <c r="G2" s="7"/>
      <c r="H2" s="7"/>
      <c r="I2" s="7"/>
    </row>
    <row r="3" spans="1:9" ht="10.8" x14ac:dyDescent="0.3">
      <c r="A3" s="2" t="s">
        <v>1</v>
      </c>
      <c r="C3" s="9" t="s">
        <v>2</v>
      </c>
    </row>
    <row r="4" spans="1:9" x14ac:dyDescent="0.3">
      <c r="C4" s="9" t="s">
        <v>3</v>
      </c>
    </row>
    <row r="5" spans="1:9" ht="13.2" x14ac:dyDescent="0.3">
      <c r="A5" s="2" t="s">
        <v>4</v>
      </c>
      <c r="C5" s="10" t="s">
        <v>235</v>
      </c>
    </row>
    <row r="6" spans="1:9" ht="10.8" x14ac:dyDescent="0.3">
      <c r="A6" s="2" t="s">
        <v>5</v>
      </c>
      <c r="C6" s="9" t="s">
        <v>6</v>
      </c>
    </row>
    <row r="7" spans="1:9" ht="13.2" x14ac:dyDescent="0.3">
      <c r="A7" s="2" t="s">
        <v>7</v>
      </c>
      <c r="C7" s="9" t="s">
        <v>8</v>
      </c>
      <c r="G7" s="3" t="s">
        <v>9</v>
      </c>
      <c r="I7" s="23" t="s">
        <v>236</v>
      </c>
    </row>
    <row r="8" spans="1:9" ht="5.25" customHeight="1" thickBot="1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9" ht="3" customHeight="1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9" ht="16.5" customHeight="1" thickBot="1" x14ac:dyDescent="0.35">
      <c r="A10" s="13" t="s">
        <v>10</v>
      </c>
      <c r="B10" s="13" t="s">
        <v>11</v>
      </c>
      <c r="C10" s="14"/>
      <c r="D10" s="15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</row>
    <row r="11" spans="1:9" ht="13.2" x14ac:dyDescent="0.3">
      <c r="A11" s="17" t="s">
        <v>466</v>
      </c>
      <c r="B11" s="32" t="s">
        <v>24</v>
      </c>
      <c r="I11" s="31">
        <f>H12+H17+H37+H105</f>
        <v>472238.26720000012</v>
      </c>
    </row>
    <row r="12" spans="1:9" x14ac:dyDescent="0.3">
      <c r="A12" s="18" t="s">
        <v>467</v>
      </c>
      <c r="B12" s="19" t="s">
        <v>25</v>
      </c>
      <c r="H12" s="19">
        <f>H13+H15</f>
        <v>12167.6</v>
      </c>
    </row>
    <row r="13" spans="1:9" x14ac:dyDescent="0.3">
      <c r="A13" s="18" t="s">
        <v>468</v>
      </c>
      <c r="B13" s="21" t="s">
        <v>253</v>
      </c>
      <c r="H13" s="1">
        <f>G14</f>
        <v>12000</v>
      </c>
    </row>
    <row r="14" spans="1:9" x14ac:dyDescent="0.3">
      <c r="A14" s="18" t="s">
        <v>469</v>
      </c>
      <c r="B14" s="22" t="s">
        <v>27</v>
      </c>
      <c r="D14" s="20" t="s">
        <v>21</v>
      </c>
      <c r="E14" s="1">
        <v>8</v>
      </c>
      <c r="F14" s="1">
        <v>1500</v>
      </c>
      <c r="G14" s="1">
        <f>E14*F14</f>
        <v>12000</v>
      </c>
    </row>
    <row r="15" spans="1:9" x14ac:dyDescent="0.3">
      <c r="A15" s="18" t="s">
        <v>470</v>
      </c>
      <c r="B15" s="21" t="s">
        <v>26</v>
      </c>
      <c r="H15" s="1">
        <f>G16</f>
        <v>167.6</v>
      </c>
    </row>
    <row r="16" spans="1:9" x14ac:dyDescent="0.3">
      <c r="A16" s="18" t="s">
        <v>471</v>
      </c>
      <c r="B16" s="22" t="s">
        <v>461</v>
      </c>
      <c r="D16" s="20" t="s">
        <v>21</v>
      </c>
      <c r="E16" s="1">
        <v>4</v>
      </c>
      <c r="F16" s="1">
        <v>41.9</v>
      </c>
      <c r="G16" s="1">
        <f>E16*F16</f>
        <v>167.6</v>
      </c>
    </row>
    <row r="17" spans="1:8" x14ac:dyDescent="0.3">
      <c r="A17" s="18" t="s">
        <v>28</v>
      </c>
      <c r="B17" s="19" t="s">
        <v>29</v>
      </c>
      <c r="H17" s="19">
        <f>H18+H21+H23+H25+H32+H34</f>
        <v>7050.8258999999998</v>
      </c>
    </row>
    <row r="18" spans="1:8" x14ac:dyDescent="0.3">
      <c r="A18" s="18" t="s">
        <v>30</v>
      </c>
      <c r="B18" s="21" t="s">
        <v>31</v>
      </c>
      <c r="H18" s="1">
        <f>G19+G20</f>
        <v>215.28</v>
      </c>
    </row>
    <row r="19" spans="1:8" x14ac:dyDescent="0.3">
      <c r="A19" s="18" t="s">
        <v>32</v>
      </c>
      <c r="B19" s="22" t="s">
        <v>33</v>
      </c>
      <c r="D19" s="20" t="s">
        <v>18</v>
      </c>
      <c r="E19" s="1">
        <v>39</v>
      </c>
      <c r="F19" s="1">
        <v>2.78</v>
      </c>
      <c r="G19" s="1">
        <f>E19*F19</f>
        <v>108.41999999999999</v>
      </c>
    </row>
    <row r="20" spans="1:8" x14ac:dyDescent="0.3">
      <c r="A20" s="18" t="s">
        <v>34</v>
      </c>
      <c r="B20" s="22" t="s">
        <v>35</v>
      </c>
      <c r="D20" s="20" t="s">
        <v>18</v>
      </c>
      <c r="E20" s="1">
        <v>39</v>
      </c>
      <c r="F20" s="1">
        <v>2.74</v>
      </c>
      <c r="G20" s="1">
        <f>E20*F20</f>
        <v>106.86000000000001</v>
      </c>
    </row>
    <row r="21" spans="1:8" x14ac:dyDescent="0.3">
      <c r="A21" s="18" t="s">
        <v>36</v>
      </c>
      <c r="B21" s="21" t="s">
        <v>37</v>
      </c>
      <c r="H21" s="1">
        <f>G22</f>
        <v>509.14499999999998</v>
      </c>
    </row>
    <row r="22" spans="1:8" x14ac:dyDescent="0.3">
      <c r="A22" s="18" t="s">
        <v>38</v>
      </c>
      <c r="B22" s="22" t="s">
        <v>39</v>
      </c>
      <c r="D22" s="20" t="s">
        <v>18</v>
      </c>
      <c r="E22" s="1">
        <v>45.5</v>
      </c>
      <c r="F22" s="1">
        <v>11.19</v>
      </c>
      <c r="G22" s="1">
        <f>E22*F22</f>
        <v>509.14499999999998</v>
      </c>
    </row>
    <row r="23" spans="1:8" x14ac:dyDescent="0.3">
      <c r="A23" s="18" t="s">
        <v>40</v>
      </c>
      <c r="B23" s="21" t="s">
        <v>41</v>
      </c>
      <c r="H23" s="1">
        <f>G24</f>
        <v>167.05840000000001</v>
      </c>
    </row>
    <row r="24" spans="1:8" x14ac:dyDescent="0.3">
      <c r="A24" s="18" t="s">
        <v>42</v>
      </c>
      <c r="B24" s="22" t="s">
        <v>43</v>
      </c>
      <c r="D24" s="20" t="s">
        <v>19</v>
      </c>
      <c r="E24" s="1">
        <v>5.69</v>
      </c>
      <c r="F24" s="1">
        <v>29.36</v>
      </c>
      <c r="G24" s="1">
        <f>E24*F24</f>
        <v>167.05840000000001</v>
      </c>
    </row>
    <row r="25" spans="1:8" x14ac:dyDescent="0.3">
      <c r="A25" s="18" t="s">
        <v>44</v>
      </c>
      <c r="B25" s="21" t="s">
        <v>45</v>
      </c>
      <c r="H25" s="1">
        <f>G26+G27+G28+G29+G30+G31</f>
        <v>3436.5824999999995</v>
      </c>
    </row>
    <row r="26" spans="1:8" x14ac:dyDescent="0.3">
      <c r="A26" s="18" t="s">
        <v>46</v>
      </c>
      <c r="B26" s="22" t="s">
        <v>47</v>
      </c>
      <c r="D26" s="20" t="s">
        <v>19</v>
      </c>
      <c r="E26" s="1">
        <v>21.6</v>
      </c>
      <c r="F26" s="1">
        <v>50.18</v>
      </c>
      <c r="G26" s="1">
        <f t="shared" ref="G26:G31" si="0">E26*F26</f>
        <v>1083.8880000000001</v>
      </c>
    </row>
    <row r="27" spans="1:8" x14ac:dyDescent="0.3">
      <c r="A27" s="18" t="s">
        <v>48</v>
      </c>
      <c r="B27" s="22" t="s">
        <v>49</v>
      </c>
      <c r="D27" s="20" t="s">
        <v>19</v>
      </c>
      <c r="E27" s="1">
        <v>18.02</v>
      </c>
      <c r="F27" s="1">
        <v>50.54</v>
      </c>
      <c r="G27" s="1">
        <f t="shared" si="0"/>
        <v>910.73079999999993</v>
      </c>
    </row>
    <row r="28" spans="1:8" x14ac:dyDescent="0.3">
      <c r="A28" s="18" t="s">
        <v>50</v>
      </c>
      <c r="B28" s="22" t="s">
        <v>51</v>
      </c>
      <c r="D28" s="20" t="s">
        <v>22</v>
      </c>
      <c r="E28" s="1">
        <v>108.14</v>
      </c>
      <c r="F28" s="1">
        <v>2.0099999999999998</v>
      </c>
      <c r="G28" s="1">
        <f t="shared" si="0"/>
        <v>217.36139999999997</v>
      </c>
    </row>
    <row r="29" spans="1:8" x14ac:dyDescent="0.3">
      <c r="A29" s="18" t="s">
        <v>52</v>
      </c>
      <c r="B29" s="22" t="s">
        <v>54</v>
      </c>
      <c r="D29" s="20" t="s">
        <v>53</v>
      </c>
      <c r="E29" s="1">
        <v>8.33</v>
      </c>
      <c r="F29" s="1">
        <v>1.85</v>
      </c>
      <c r="G29" s="1">
        <f t="shared" si="0"/>
        <v>15.410500000000001</v>
      </c>
    </row>
    <row r="30" spans="1:8" x14ac:dyDescent="0.3">
      <c r="A30" s="18" t="s">
        <v>55</v>
      </c>
      <c r="B30" s="22" t="s">
        <v>56</v>
      </c>
      <c r="D30" s="20" t="s">
        <v>19</v>
      </c>
      <c r="E30" s="1">
        <v>21.63</v>
      </c>
      <c r="F30" s="1">
        <v>18.82</v>
      </c>
      <c r="G30" s="1">
        <f t="shared" si="0"/>
        <v>407.07659999999998</v>
      </c>
    </row>
    <row r="31" spans="1:8" x14ac:dyDescent="0.3">
      <c r="A31" s="18" t="s">
        <v>57</v>
      </c>
      <c r="B31" s="22" t="s">
        <v>58</v>
      </c>
      <c r="D31" s="20" t="s">
        <v>19</v>
      </c>
      <c r="E31" s="1">
        <v>27.32</v>
      </c>
      <c r="F31" s="1">
        <v>29.36</v>
      </c>
      <c r="G31" s="1">
        <f t="shared" si="0"/>
        <v>802.11519999999996</v>
      </c>
    </row>
    <row r="32" spans="1:8" x14ac:dyDescent="0.3">
      <c r="A32" s="18" t="s">
        <v>59</v>
      </c>
      <c r="B32" s="21" t="s">
        <v>60</v>
      </c>
      <c r="H32" s="1">
        <f>G33</f>
        <v>2172.1</v>
      </c>
    </row>
    <row r="33" spans="1:8" x14ac:dyDescent="0.3">
      <c r="A33" s="18" t="s">
        <v>61</v>
      </c>
      <c r="B33" s="22" t="s">
        <v>62</v>
      </c>
      <c r="D33" s="20" t="s">
        <v>22</v>
      </c>
      <c r="E33" s="1">
        <v>70</v>
      </c>
      <c r="F33" s="1">
        <v>31.03</v>
      </c>
      <c r="G33" s="1">
        <f>E33*F33</f>
        <v>2172.1</v>
      </c>
    </row>
    <row r="34" spans="1:8" x14ac:dyDescent="0.3">
      <c r="A34" s="18" t="s">
        <v>63</v>
      </c>
      <c r="B34" s="21" t="s">
        <v>64</v>
      </c>
      <c r="H34" s="1">
        <f>G35+G36</f>
        <v>550.66000000000008</v>
      </c>
    </row>
    <row r="35" spans="1:8" x14ac:dyDescent="0.3">
      <c r="A35" s="18" t="s">
        <v>65</v>
      </c>
      <c r="B35" s="22" t="s">
        <v>66</v>
      </c>
      <c r="D35" s="20" t="s">
        <v>21</v>
      </c>
      <c r="E35" s="1">
        <v>15</v>
      </c>
      <c r="F35" s="1">
        <v>21.18</v>
      </c>
      <c r="G35" s="1">
        <f>E35*F35</f>
        <v>317.7</v>
      </c>
    </row>
    <row r="36" spans="1:8" x14ac:dyDescent="0.3">
      <c r="A36" s="18" t="s">
        <v>67</v>
      </c>
      <c r="B36" s="22" t="s">
        <v>68</v>
      </c>
      <c r="D36" s="20" t="s">
        <v>21</v>
      </c>
      <c r="E36" s="1">
        <v>13</v>
      </c>
      <c r="F36" s="1">
        <v>17.920000000000002</v>
      </c>
      <c r="G36" s="1">
        <f>E36*F36</f>
        <v>232.96000000000004</v>
      </c>
    </row>
    <row r="37" spans="1:8" x14ac:dyDescent="0.3">
      <c r="A37" s="18" t="s">
        <v>69</v>
      </c>
      <c r="B37" s="19" t="s">
        <v>70</v>
      </c>
      <c r="H37" s="19">
        <f>H38+H41+H44+H47+H49+H61+H64+H87+H103</f>
        <v>291680.90580000007</v>
      </c>
    </row>
    <row r="38" spans="1:8" x14ac:dyDescent="0.3">
      <c r="A38" s="18" t="s">
        <v>71</v>
      </c>
      <c r="B38" s="21" t="s">
        <v>31</v>
      </c>
      <c r="H38" s="1">
        <f>G39+G40</f>
        <v>2330.4336000000003</v>
      </c>
    </row>
    <row r="39" spans="1:8" x14ac:dyDescent="0.3">
      <c r="A39" s="18" t="s">
        <v>72</v>
      </c>
      <c r="B39" s="22" t="s">
        <v>33</v>
      </c>
      <c r="D39" s="20" t="s">
        <v>18</v>
      </c>
      <c r="E39" s="1">
        <v>422.18</v>
      </c>
      <c r="F39" s="1">
        <v>2.78</v>
      </c>
      <c r="G39" s="1">
        <f t="shared" ref="G39:G40" si="1">E39*F39</f>
        <v>1173.6604</v>
      </c>
    </row>
    <row r="40" spans="1:8" x14ac:dyDescent="0.3">
      <c r="A40" s="18" t="s">
        <v>73</v>
      </c>
      <c r="B40" s="22" t="s">
        <v>194</v>
      </c>
      <c r="D40" s="20" t="s">
        <v>18</v>
      </c>
      <c r="E40" s="1">
        <v>422.18</v>
      </c>
      <c r="F40" s="1">
        <v>2.74</v>
      </c>
      <c r="G40" s="1">
        <f t="shared" si="1"/>
        <v>1156.7732000000001</v>
      </c>
    </row>
    <row r="41" spans="1:8" x14ac:dyDescent="0.3">
      <c r="A41" s="18" t="s">
        <v>74</v>
      </c>
      <c r="B41" s="21" t="s">
        <v>464</v>
      </c>
      <c r="H41" s="1">
        <f>G42+G43</f>
        <v>1537.1559</v>
      </c>
    </row>
    <row r="42" spans="1:8" x14ac:dyDescent="0.3">
      <c r="A42" s="18" t="s">
        <v>75</v>
      </c>
      <c r="B42" s="22" t="s">
        <v>76</v>
      </c>
      <c r="D42" s="20" t="s">
        <v>19</v>
      </c>
      <c r="E42" s="1">
        <v>20.63</v>
      </c>
      <c r="F42" s="1">
        <v>15.93</v>
      </c>
      <c r="G42" s="1">
        <f t="shared" ref="G42:G43" si="2">E42*F42</f>
        <v>328.63589999999999</v>
      </c>
    </row>
    <row r="43" spans="1:8" x14ac:dyDescent="0.3">
      <c r="A43" s="18" t="s">
        <v>77</v>
      </c>
      <c r="B43" s="22" t="s">
        <v>39</v>
      </c>
      <c r="D43" s="20" t="s">
        <v>18</v>
      </c>
      <c r="E43" s="1">
        <v>108</v>
      </c>
      <c r="F43" s="1">
        <v>11.19</v>
      </c>
      <c r="G43" s="1">
        <f t="shared" si="2"/>
        <v>1208.52</v>
      </c>
    </row>
    <row r="44" spans="1:8" x14ac:dyDescent="0.3">
      <c r="A44" s="18" t="s">
        <v>78</v>
      </c>
      <c r="B44" s="21" t="s">
        <v>465</v>
      </c>
      <c r="H44" s="1">
        <f>G45+G46</f>
        <v>6620.5800000000008</v>
      </c>
    </row>
    <row r="45" spans="1:8" x14ac:dyDescent="0.3">
      <c r="A45" s="18" t="s">
        <v>79</v>
      </c>
      <c r="B45" s="22" t="s">
        <v>80</v>
      </c>
      <c r="D45" s="20" t="s">
        <v>18</v>
      </c>
      <c r="E45" s="1">
        <v>108</v>
      </c>
      <c r="F45" s="1">
        <v>47.67</v>
      </c>
      <c r="G45" s="1">
        <f t="shared" ref="G45:G46" si="3">E45*F45</f>
        <v>5148.3600000000006</v>
      </c>
    </row>
    <row r="46" spans="1:8" x14ac:dyDescent="0.3">
      <c r="A46" s="18" t="s">
        <v>81</v>
      </c>
      <c r="B46" s="22" t="s">
        <v>82</v>
      </c>
      <c r="D46" s="20" t="s">
        <v>18</v>
      </c>
      <c r="E46" s="1">
        <v>18</v>
      </c>
      <c r="F46" s="1">
        <v>81.790000000000006</v>
      </c>
      <c r="G46" s="1">
        <f t="shared" si="3"/>
        <v>1472.22</v>
      </c>
    </row>
    <row r="47" spans="1:8" x14ac:dyDescent="0.3">
      <c r="A47" s="18" t="s">
        <v>83</v>
      </c>
      <c r="B47" s="21" t="s">
        <v>84</v>
      </c>
      <c r="H47" s="1">
        <f>G48</f>
        <v>922.78480000000002</v>
      </c>
    </row>
    <row r="48" spans="1:8" x14ac:dyDescent="0.3">
      <c r="A48" s="18" t="s">
        <v>85</v>
      </c>
      <c r="B48" s="22" t="s">
        <v>43</v>
      </c>
      <c r="D48" s="20" t="s">
        <v>19</v>
      </c>
      <c r="E48" s="1">
        <v>31.43</v>
      </c>
      <c r="F48" s="1">
        <v>29.36</v>
      </c>
      <c r="G48" s="1">
        <f>E48*F48</f>
        <v>922.78480000000002</v>
      </c>
    </row>
    <row r="49" spans="1:8" x14ac:dyDescent="0.3">
      <c r="A49" s="18" t="s">
        <v>86</v>
      </c>
      <c r="B49" s="21" t="s">
        <v>45</v>
      </c>
      <c r="H49" s="1">
        <f>G50+G51+G52+G53+G54+G55+G56+G57+G58+G59+G60</f>
        <v>68738.672600000005</v>
      </c>
    </row>
    <row r="50" spans="1:8" x14ac:dyDescent="0.3">
      <c r="A50" s="18" t="s">
        <v>87</v>
      </c>
      <c r="B50" s="22" t="s">
        <v>462</v>
      </c>
      <c r="D50" s="20" t="s">
        <v>19</v>
      </c>
      <c r="E50" s="1">
        <v>61.97</v>
      </c>
      <c r="F50" s="1">
        <v>75.27</v>
      </c>
      <c r="G50" s="1">
        <f t="shared" ref="G50:G60" si="4">E50*F50</f>
        <v>4664.4818999999998</v>
      </c>
    </row>
    <row r="51" spans="1:8" x14ac:dyDescent="0.3">
      <c r="A51" s="18" t="s">
        <v>88</v>
      </c>
      <c r="B51" s="22" t="s">
        <v>463</v>
      </c>
      <c r="D51" s="20" t="s">
        <v>19</v>
      </c>
      <c r="E51" s="1">
        <v>38.44</v>
      </c>
      <c r="F51" s="1">
        <v>50.18</v>
      </c>
      <c r="G51" s="1">
        <f t="shared" si="4"/>
        <v>1928.9191999999998</v>
      </c>
    </row>
    <row r="52" spans="1:8" x14ac:dyDescent="0.3">
      <c r="A52" s="18" t="s">
        <v>89</v>
      </c>
      <c r="B52" s="22" t="s">
        <v>90</v>
      </c>
      <c r="D52" s="20" t="s">
        <v>19</v>
      </c>
      <c r="E52" s="1">
        <v>96</v>
      </c>
      <c r="F52" s="1">
        <v>40.340000000000003</v>
      </c>
      <c r="G52" s="1">
        <f t="shared" si="4"/>
        <v>3872.6400000000003</v>
      </c>
    </row>
    <row r="53" spans="1:8" x14ac:dyDescent="0.3">
      <c r="A53" s="18" t="s">
        <v>91</v>
      </c>
      <c r="B53" s="22" t="s">
        <v>92</v>
      </c>
      <c r="D53" s="20" t="s">
        <v>18</v>
      </c>
      <c r="E53" s="1">
        <v>127.26</v>
      </c>
      <c r="F53" s="1">
        <v>22.02</v>
      </c>
      <c r="G53" s="1">
        <f t="shared" si="4"/>
        <v>2802.2652000000003</v>
      </c>
    </row>
    <row r="54" spans="1:8" x14ac:dyDescent="0.3">
      <c r="A54" s="18" t="s">
        <v>93</v>
      </c>
      <c r="B54" s="22" t="s">
        <v>94</v>
      </c>
      <c r="D54" s="20" t="s">
        <v>19</v>
      </c>
      <c r="E54" s="1">
        <v>264.95</v>
      </c>
      <c r="F54" s="1">
        <v>38.65</v>
      </c>
      <c r="G54" s="1">
        <f t="shared" si="4"/>
        <v>10240.317499999999</v>
      </c>
    </row>
    <row r="55" spans="1:8" x14ac:dyDescent="0.3">
      <c r="A55" s="18" t="s">
        <v>95</v>
      </c>
      <c r="B55" s="22" t="s">
        <v>96</v>
      </c>
      <c r="D55" s="20" t="s">
        <v>18</v>
      </c>
      <c r="E55" s="1">
        <v>297.56</v>
      </c>
      <c r="F55" s="1">
        <v>17.54</v>
      </c>
      <c r="G55" s="1">
        <f t="shared" si="4"/>
        <v>5219.2024000000001</v>
      </c>
    </row>
    <row r="56" spans="1:8" x14ac:dyDescent="0.3">
      <c r="A56" s="18" t="s">
        <v>97</v>
      </c>
      <c r="B56" s="22" t="s">
        <v>98</v>
      </c>
      <c r="D56" s="20" t="s">
        <v>18</v>
      </c>
      <c r="E56" s="1">
        <v>1081.1400000000001</v>
      </c>
      <c r="F56" s="1">
        <v>19.88</v>
      </c>
      <c r="G56" s="1">
        <f t="shared" si="4"/>
        <v>21493.063200000001</v>
      </c>
    </row>
    <row r="57" spans="1:8" x14ac:dyDescent="0.3">
      <c r="A57" s="18" t="s">
        <v>99</v>
      </c>
      <c r="B57" s="22" t="s">
        <v>54</v>
      </c>
      <c r="D57" s="20" t="s">
        <v>53</v>
      </c>
      <c r="E57" s="1">
        <v>5273.91</v>
      </c>
      <c r="F57" s="1">
        <v>1.85</v>
      </c>
      <c r="G57" s="1">
        <f t="shared" si="4"/>
        <v>9756.7335000000003</v>
      </c>
    </row>
    <row r="58" spans="1:8" x14ac:dyDescent="0.3">
      <c r="A58" s="18" t="s">
        <v>100</v>
      </c>
      <c r="B58" s="22" t="s">
        <v>101</v>
      </c>
      <c r="D58" s="20" t="s">
        <v>19</v>
      </c>
      <c r="E58" s="1">
        <v>56.61</v>
      </c>
      <c r="F58" s="1">
        <v>25.09</v>
      </c>
      <c r="G58" s="1">
        <f t="shared" si="4"/>
        <v>1420.3449000000001</v>
      </c>
    </row>
    <row r="59" spans="1:8" x14ac:dyDescent="0.3">
      <c r="A59" s="18" t="s">
        <v>102</v>
      </c>
      <c r="B59" s="22" t="s">
        <v>56</v>
      </c>
      <c r="D59" s="20" t="s">
        <v>19</v>
      </c>
      <c r="E59" s="1">
        <v>152.36000000000001</v>
      </c>
      <c r="F59" s="1">
        <v>18.82</v>
      </c>
      <c r="G59" s="1">
        <f t="shared" si="4"/>
        <v>2867.4152000000004</v>
      </c>
    </row>
    <row r="60" spans="1:8" x14ac:dyDescent="0.3">
      <c r="A60" s="18" t="s">
        <v>103</v>
      </c>
      <c r="B60" s="22" t="s">
        <v>58</v>
      </c>
      <c r="D60" s="20" t="s">
        <v>19</v>
      </c>
      <c r="E60" s="1">
        <v>152.36000000000001</v>
      </c>
      <c r="F60" s="1">
        <v>29.36</v>
      </c>
      <c r="G60" s="1">
        <f t="shared" si="4"/>
        <v>4473.2896000000001</v>
      </c>
    </row>
    <row r="61" spans="1:8" x14ac:dyDescent="0.3">
      <c r="A61" s="18" t="s">
        <v>104</v>
      </c>
      <c r="B61" s="21" t="s">
        <v>105</v>
      </c>
      <c r="H61" s="1">
        <f>G62+G63</f>
        <v>4595.3585999999996</v>
      </c>
    </row>
    <row r="62" spans="1:8" x14ac:dyDescent="0.3">
      <c r="A62" s="18" t="s">
        <v>106</v>
      </c>
      <c r="B62" s="22" t="s">
        <v>107</v>
      </c>
      <c r="D62" s="20" t="s">
        <v>18</v>
      </c>
      <c r="E62" s="1">
        <v>93.92</v>
      </c>
      <c r="F62" s="1">
        <v>36.11</v>
      </c>
      <c r="G62" s="1">
        <f t="shared" ref="G62:G63" si="5">E62*F62</f>
        <v>3391.4512</v>
      </c>
    </row>
    <row r="63" spans="1:8" x14ac:dyDescent="0.3">
      <c r="A63" s="18" t="s">
        <v>108</v>
      </c>
      <c r="B63" s="22" t="s">
        <v>109</v>
      </c>
      <c r="D63" s="20" t="s">
        <v>18</v>
      </c>
      <c r="E63" s="1">
        <v>33.340000000000003</v>
      </c>
      <c r="F63" s="1">
        <v>36.11</v>
      </c>
      <c r="G63" s="1">
        <f t="shared" si="5"/>
        <v>1203.9074000000001</v>
      </c>
    </row>
    <row r="64" spans="1:8" x14ac:dyDescent="0.3">
      <c r="A64" s="18" t="s">
        <v>110</v>
      </c>
      <c r="B64" s="21" t="s">
        <v>111</v>
      </c>
      <c r="H64" s="1">
        <f>G65+G66+G67+G68+G69+G70+G71+G72+G73+G74+G75+G76+G77+G78+G79+G80+G81+G82+G83+G84+G85+G86</f>
        <v>185731.37030000004</v>
      </c>
    </row>
    <row r="65" spans="1:7" x14ac:dyDescent="0.3">
      <c r="A65" s="18" t="s">
        <v>112</v>
      </c>
      <c r="B65" s="22" t="s">
        <v>113</v>
      </c>
      <c r="D65" s="20" t="s">
        <v>22</v>
      </c>
      <c r="E65" s="1">
        <v>55.55</v>
      </c>
      <c r="F65" s="1">
        <v>194.27</v>
      </c>
      <c r="G65" s="1">
        <f t="shared" ref="G65:G86" si="6">E65*F65</f>
        <v>10791.6985</v>
      </c>
    </row>
    <row r="66" spans="1:7" x14ac:dyDescent="0.3">
      <c r="A66" s="18" t="s">
        <v>114</v>
      </c>
      <c r="B66" s="22" t="s">
        <v>115</v>
      </c>
      <c r="D66" s="20" t="s">
        <v>22</v>
      </c>
      <c r="E66" s="1">
        <v>24.4</v>
      </c>
      <c r="F66" s="1">
        <v>200.38</v>
      </c>
      <c r="G66" s="1">
        <f t="shared" si="6"/>
        <v>4889.2719999999999</v>
      </c>
    </row>
    <row r="67" spans="1:7" x14ac:dyDescent="0.3">
      <c r="A67" s="18" t="s">
        <v>116</v>
      </c>
      <c r="B67" s="22" t="s">
        <v>117</v>
      </c>
      <c r="D67" s="20" t="s">
        <v>22</v>
      </c>
      <c r="E67" s="1">
        <v>24.4</v>
      </c>
      <c r="F67" s="1">
        <v>253.37</v>
      </c>
      <c r="G67" s="1">
        <f t="shared" si="6"/>
        <v>6182.2280000000001</v>
      </c>
    </row>
    <row r="68" spans="1:7" x14ac:dyDescent="0.3">
      <c r="A68" s="18" t="s">
        <v>118</v>
      </c>
      <c r="B68" s="22" t="s">
        <v>119</v>
      </c>
      <c r="D68" s="20" t="s">
        <v>21</v>
      </c>
      <c r="E68" s="1">
        <v>11</v>
      </c>
      <c r="F68" s="1">
        <v>53.58</v>
      </c>
      <c r="G68" s="1">
        <f t="shared" si="6"/>
        <v>589.38</v>
      </c>
    </row>
    <row r="69" spans="1:7" x14ac:dyDescent="0.3">
      <c r="A69" s="18" t="s">
        <v>120</v>
      </c>
      <c r="B69" s="22" t="s">
        <v>121</v>
      </c>
      <c r="D69" s="20" t="s">
        <v>21</v>
      </c>
      <c r="E69" s="1">
        <v>7</v>
      </c>
      <c r="F69" s="1">
        <v>68.52</v>
      </c>
      <c r="G69" s="1">
        <f t="shared" si="6"/>
        <v>479.64</v>
      </c>
    </row>
    <row r="70" spans="1:7" x14ac:dyDescent="0.3">
      <c r="A70" s="18" t="s">
        <v>122</v>
      </c>
      <c r="B70" s="22" t="s">
        <v>123</v>
      </c>
      <c r="D70" s="20" t="s">
        <v>21</v>
      </c>
      <c r="E70" s="1">
        <v>3</v>
      </c>
      <c r="F70" s="1">
        <v>4810.91</v>
      </c>
      <c r="G70" s="1">
        <f t="shared" si="6"/>
        <v>14432.73</v>
      </c>
    </row>
    <row r="71" spans="1:7" x14ac:dyDescent="0.3">
      <c r="A71" s="18" t="s">
        <v>124</v>
      </c>
      <c r="B71" s="22" t="s">
        <v>125</v>
      </c>
      <c r="D71" s="20" t="s">
        <v>21</v>
      </c>
      <c r="E71" s="1">
        <v>3</v>
      </c>
      <c r="F71" s="1">
        <v>365.44</v>
      </c>
      <c r="G71" s="1">
        <f t="shared" si="6"/>
        <v>1096.32</v>
      </c>
    </row>
    <row r="72" spans="1:7" x14ac:dyDescent="0.3">
      <c r="A72" s="18" t="s">
        <v>126</v>
      </c>
      <c r="B72" s="22" t="s">
        <v>127</v>
      </c>
      <c r="D72" s="20" t="s">
        <v>21</v>
      </c>
      <c r="E72" s="1">
        <v>1</v>
      </c>
      <c r="F72" s="1">
        <v>424.19</v>
      </c>
      <c r="G72" s="1">
        <f t="shared" si="6"/>
        <v>424.19</v>
      </c>
    </row>
    <row r="73" spans="1:7" x14ac:dyDescent="0.3">
      <c r="A73" s="18" t="s">
        <v>128</v>
      </c>
      <c r="B73" s="22" t="s">
        <v>129</v>
      </c>
      <c r="D73" s="20" t="s">
        <v>21</v>
      </c>
      <c r="E73" s="1">
        <v>1</v>
      </c>
      <c r="F73" s="1">
        <v>668.62</v>
      </c>
      <c r="G73" s="1">
        <f t="shared" si="6"/>
        <v>668.62</v>
      </c>
    </row>
    <row r="74" spans="1:7" x14ac:dyDescent="0.3">
      <c r="A74" s="18" t="s">
        <v>130</v>
      </c>
      <c r="B74" s="22" t="s">
        <v>131</v>
      </c>
      <c r="D74" s="20" t="s">
        <v>21</v>
      </c>
      <c r="E74" s="1">
        <v>1</v>
      </c>
      <c r="F74" s="1">
        <v>3118.97</v>
      </c>
      <c r="G74" s="1">
        <f t="shared" si="6"/>
        <v>3118.97</v>
      </c>
    </row>
    <row r="75" spans="1:7" x14ac:dyDescent="0.3">
      <c r="A75" s="18" t="s">
        <v>132</v>
      </c>
      <c r="B75" s="22" t="s">
        <v>490</v>
      </c>
      <c r="D75" s="20" t="s">
        <v>22</v>
      </c>
      <c r="E75" s="1">
        <v>108.88</v>
      </c>
      <c r="F75" s="1">
        <v>110.76</v>
      </c>
      <c r="G75" s="1">
        <f t="shared" si="6"/>
        <v>12059.5488</v>
      </c>
    </row>
    <row r="76" spans="1:7" x14ac:dyDescent="0.3">
      <c r="A76" s="18" t="s">
        <v>133</v>
      </c>
      <c r="B76" s="22" t="s">
        <v>134</v>
      </c>
      <c r="D76" s="20" t="s">
        <v>22</v>
      </c>
      <c r="E76" s="1">
        <v>57.9</v>
      </c>
      <c r="F76" s="1">
        <v>116.8</v>
      </c>
      <c r="G76" s="1">
        <f t="shared" si="6"/>
        <v>6762.7199999999993</v>
      </c>
    </row>
    <row r="77" spans="1:7" x14ac:dyDescent="0.3">
      <c r="A77" s="18" t="s">
        <v>135</v>
      </c>
      <c r="B77" s="22" t="s">
        <v>136</v>
      </c>
      <c r="D77" s="20" t="s">
        <v>22</v>
      </c>
      <c r="E77" s="1">
        <v>74.06</v>
      </c>
      <c r="F77" s="1">
        <v>155.69999999999999</v>
      </c>
      <c r="G77" s="1">
        <f t="shared" si="6"/>
        <v>11531.142</v>
      </c>
    </row>
    <row r="78" spans="1:7" x14ac:dyDescent="0.3">
      <c r="A78" s="18">
        <v>14</v>
      </c>
      <c r="B78" s="22" t="s">
        <v>137</v>
      </c>
      <c r="D78" s="20" t="s">
        <v>22</v>
      </c>
      <c r="E78" s="1">
        <v>144</v>
      </c>
      <c r="F78" s="1">
        <v>486.69</v>
      </c>
      <c r="G78" s="1">
        <f t="shared" si="6"/>
        <v>70083.360000000001</v>
      </c>
    </row>
    <row r="79" spans="1:7" x14ac:dyDescent="0.3">
      <c r="A79" s="18" t="s">
        <v>138</v>
      </c>
      <c r="B79" s="22" t="s">
        <v>139</v>
      </c>
      <c r="D79" s="20" t="s">
        <v>21</v>
      </c>
      <c r="E79" s="1">
        <v>3</v>
      </c>
      <c r="F79" s="1">
        <v>261.54000000000002</v>
      </c>
      <c r="G79" s="1">
        <f t="shared" si="6"/>
        <v>784.62000000000012</v>
      </c>
    </row>
    <row r="80" spans="1:7" x14ac:dyDescent="0.3">
      <c r="A80" s="18" t="s">
        <v>140</v>
      </c>
      <c r="B80" s="22" t="s">
        <v>141</v>
      </c>
      <c r="D80" s="20" t="s">
        <v>21</v>
      </c>
      <c r="E80" s="1">
        <v>11</v>
      </c>
      <c r="F80" s="1">
        <v>478.35</v>
      </c>
      <c r="G80" s="1">
        <f t="shared" si="6"/>
        <v>5261.85</v>
      </c>
    </row>
    <row r="81" spans="1:8" x14ac:dyDescent="0.3">
      <c r="A81" s="18" t="s">
        <v>142</v>
      </c>
      <c r="B81" s="22" t="s">
        <v>143</v>
      </c>
      <c r="D81" s="20" t="s">
        <v>21</v>
      </c>
      <c r="E81" s="1">
        <v>12</v>
      </c>
      <c r="F81" s="1">
        <v>648.80999999999995</v>
      </c>
      <c r="G81" s="1">
        <f t="shared" si="6"/>
        <v>7785.7199999999993</v>
      </c>
    </row>
    <row r="82" spans="1:8" x14ac:dyDescent="0.3">
      <c r="A82" s="18" t="s">
        <v>144</v>
      </c>
      <c r="B82" s="22" t="s">
        <v>145</v>
      </c>
      <c r="D82" s="20" t="s">
        <v>21</v>
      </c>
      <c r="E82" s="1">
        <v>7</v>
      </c>
      <c r="F82" s="1">
        <v>767.84</v>
      </c>
      <c r="G82" s="1">
        <f t="shared" si="6"/>
        <v>5374.88</v>
      </c>
    </row>
    <row r="83" spans="1:8" x14ac:dyDescent="0.3">
      <c r="A83" s="18" t="s">
        <v>146</v>
      </c>
      <c r="B83" s="22" t="s">
        <v>147</v>
      </c>
      <c r="D83" s="20" t="s">
        <v>21</v>
      </c>
      <c r="E83" s="1">
        <v>1</v>
      </c>
      <c r="F83" s="1">
        <v>779.23</v>
      </c>
      <c r="G83" s="1">
        <f t="shared" si="6"/>
        <v>779.23</v>
      </c>
    </row>
    <row r="84" spans="1:8" ht="9.6" customHeight="1" x14ac:dyDescent="0.3">
      <c r="A84" s="18" t="s">
        <v>148</v>
      </c>
      <c r="B84" s="22" t="s">
        <v>149</v>
      </c>
      <c r="D84" s="20" t="s">
        <v>21</v>
      </c>
      <c r="E84" s="1">
        <v>1</v>
      </c>
      <c r="F84" s="1">
        <v>9117.02</v>
      </c>
      <c r="G84" s="1">
        <f t="shared" si="6"/>
        <v>9117.02</v>
      </c>
    </row>
    <row r="85" spans="1:8" x14ac:dyDescent="0.3">
      <c r="A85" s="18" t="s">
        <v>150</v>
      </c>
      <c r="B85" s="22" t="s">
        <v>151</v>
      </c>
      <c r="D85" s="20" t="s">
        <v>18</v>
      </c>
      <c r="E85" s="1">
        <v>105.24</v>
      </c>
      <c r="F85" s="1">
        <v>41.09</v>
      </c>
      <c r="G85" s="1">
        <f t="shared" si="6"/>
        <v>4324.3116</v>
      </c>
    </row>
    <row r="86" spans="1:8" x14ac:dyDescent="0.3">
      <c r="A86" s="18" t="s">
        <v>152</v>
      </c>
      <c r="B86" s="22" t="s">
        <v>153</v>
      </c>
      <c r="D86" s="20" t="s">
        <v>18</v>
      </c>
      <c r="E86" s="1">
        <v>256.67</v>
      </c>
      <c r="F86" s="1">
        <v>35.82</v>
      </c>
      <c r="G86" s="1">
        <f t="shared" si="6"/>
        <v>9193.9194000000007</v>
      </c>
    </row>
    <row r="87" spans="1:8" x14ac:dyDescent="0.3">
      <c r="A87" s="18" t="s">
        <v>154</v>
      </c>
      <c r="B87" s="21" t="s">
        <v>155</v>
      </c>
      <c r="H87" s="1">
        <f>G88+G89+G90+G91+G92+G93+G94+G95+G96+G97+G98+G99+G100+G101+G102</f>
        <v>7252.0300000000007</v>
      </c>
    </row>
    <row r="88" spans="1:8" x14ac:dyDescent="0.3">
      <c r="A88" s="18" t="s">
        <v>156</v>
      </c>
      <c r="B88" s="22" t="s">
        <v>157</v>
      </c>
      <c r="D88" s="20" t="s">
        <v>21</v>
      </c>
      <c r="E88" s="1">
        <v>120</v>
      </c>
      <c r="F88" s="1">
        <v>28.63</v>
      </c>
      <c r="G88" s="1">
        <f t="shared" ref="G88:G102" si="7">E88*F88</f>
        <v>3435.6</v>
      </c>
    </row>
    <row r="89" spans="1:8" x14ac:dyDescent="0.3">
      <c r="A89" s="18" t="s">
        <v>158</v>
      </c>
      <c r="B89" s="22" t="s">
        <v>159</v>
      </c>
      <c r="D89" s="20" t="s">
        <v>21</v>
      </c>
      <c r="E89" s="1">
        <v>57</v>
      </c>
      <c r="F89" s="1">
        <v>24.46</v>
      </c>
      <c r="G89" s="1">
        <f t="shared" si="7"/>
        <v>1394.22</v>
      </c>
    </row>
    <row r="90" spans="1:8" x14ac:dyDescent="0.3">
      <c r="A90" s="18" t="s">
        <v>160</v>
      </c>
      <c r="B90" s="22" t="s">
        <v>161</v>
      </c>
      <c r="D90" s="20" t="s">
        <v>21</v>
      </c>
      <c r="E90" s="1">
        <v>2</v>
      </c>
      <c r="F90" s="1">
        <v>21.96</v>
      </c>
      <c r="G90" s="1">
        <f t="shared" si="7"/>
        <v>43.92</v>
      </c>
    </row>
    <row r="91" spans="1:8" x14ac:dyDescent="0.3">
      <c r="A91" s="18" t="s">
        <v>162</v>
      </c>
      <c r="B91" s="22" t="s">
        <v>163</v>
      </c>
      <c r="D91" s="20" t="s">
        <v>21</v>
      </c>
      <c r="E91" s="1">
        <v>5</v>
      </c>
      <c r="F91" s="1">
        <v>34.36</v>
      </c>
      <c r="G91" s="1">
        <f t="shared" si="7"/>
        <v>171.8</v>
      </c>
    </row>
    <row r="92" spans="1:8" x14ac:dyDescent="0.3">
      <c r="A92" s="18" t="s">
        <v>164</v>
      </c>
      <c r="B92" s="22" t="s">
        <v>165</v>
      </c>
      <c r="D92" s="20" t="s">
        <v>21</v>
      </c>
      <c r="E92" s="1">
        <v>7</v>
      </c>
      <c r="F92" s="1">
        <v>37.590000000000003</v>
      </c>
      <c r="G92" s="1">
        <f t="shared" si="7"/>
        <v>263.13</v>
      </c>
    </row>
    <row r="93" spans="1:8" x14ac:dyDescent="0.3">
      <c r="A93" s="18" t="s">
        <v>166</v>
      </c>
      <c r="B93" s="22" t="s">
        <v>167</v>
      </c>
      <c r="D93" s="20" t="s">
        <v>21</v>
      </c>
      <c r="E93" s="1">
        <v>4</v>
      </c>
      <c r="F93" s="1">
        <v>97.96</v>
      </c>
      <c r="G93" s="1">
        <f t="shared" si="7"/>
        <v>391.84</v>
      </c>
    </row>
    <row r="94" spans="1:8" x14ac:dyDescent="0.3">
      <c r="A94" s="18" t="s">
        <v>168</v>
      </c>
      <c r="B94" s="22" t="s">
        <v>169</v>
      </c>
      <c r="D94" s="20" t="s">
        <v>21</v>
      </c>
      <c r="E94" s="1">
        <v>1</v>
      </c>
      <c r="F94" s="1">
        <v>106.48</v>
      </c>
      <c r="G94" s="1">
        <f t="shared" si="7"/>
        <v>106.48</v>
      </c>
    </row>
    <row r="95" spans="1:8" x14ac:dyDescent="0.3">
      <c r="A95" s="18" t="s">
        <v>170</v>
      </c>
      <c r="B95" s="22" t="s">
        <v>171</v>
      </c>
      <c r="D95" s="20" t="s">
        <v>21</v>
      </c>
      <c r="E95" s="1">
        <v>2</v>
      </c>
      <c r="F95" s="1">
        <v>36.69</v>
      </c>
      <c r="G95" s="1">
        <f t="shared" si="7"/>
        <v>73.38</v>
      </c>
    </row>
    <row r="96" spans="1:8" x14ac:dyDescent="0.3">
      <c r="A96" s="18" t="s">
        <v>172</v>
      </c>
      <c r="B96" s="22" t="s">
        <v>173</v>
      </c>
      <c r="D96" s="20" t="s">
        <v>21</v>
      </c>
      <c r="E96" s="1">
        <v>1</v>
      </c>
      <c r="F96" s="1">
        <v>117.96</v>
      </c>
      <c r="G96" s="1">
        <f t="shared" si="7"/>
        <v>117.96</v>
      </c>
    </row>
    <row r="97" spans="1:8" x14ac:dyDescent="0.3">
      <c r="A97" s="18" t="s">
        <v>174</v>
      </c>
      <c r="B97" s="22" t="s">
        <v>175</v>
      </c>
      <c r="D97" s="20" t="s">
        <v>21</v>
      </c>
      <c r="E97" s="1">
        <v>4</v>
      </c>
      <c r="F97" s="1">
        <v>30.45</v>
      </c>
      <c r="G97" s="1">
        <f t="shared" si="7"/>
        <v>121.8</v>
      </c>
    </row>
    <row r="98" spans="1:8" x14ac:dyDescent="0.3">
      <c r="A98" s="18" t="s">
        <v>176</v>
      </c>
      <c r="B98" s="22" t="s">
        <v>177</v>
      </c>
      <c r="D98" s="20" t="s">
        <v>21</v>
      </c>
      <c r="E98" s="1">
        <v>4</v>
      </c>
      <c r="F98" s="1">
        <v>37.96</v>
      </c>
      <c r="G98" s="1">
        <f t="shared" si="7"/>
        <v>151.84</v>
      </c>
    </row>
    <row r="99" spans="1:8" x14ac:dyDescent="0.3">
      <c r="A99" s="18" t="s">
        <v>178</v>
      </c>
      <c r="B99" s="22" t="s">
        <v>179</v>
      </c>
      <c r="D99" s="20" t="s">
        <v>21</v>
      </c>
      <c r="E99" s="1">
        <v>9</v>
      </c>
      <c r="F99" s="1">
        <v>48.69</v>
      </c>
      <c r="G99" s="1">
        <f t="shared" si="7"/>
        <v>438.21</v>
      </c>
    </row>
    <row r="100" spans="1:8" x14ac:dyDescent="0.3">
      <c r="A100" s="18" t="s">
        <v>180</v>
      </c>
      <c r="B100" s="22" t="s">
        <v>181</v>
      </c>
      <c r="D100" s="20" t="s">
        <v>21</v>
      </c>
      <c r="E100" s="1">
        <v>5</v>
      </c>
      <c r="F100" s="1">
        <v>33.450000000000003</v>
      </c>
      <c r="G100" s="1">
        <f t="shared" si="7"/>
        <v>167.25</v>
      </c>
    </row>
    <row r="101" spans="1:8" x14ac:dyDescent="0.3">
      <c r="A101" s="18" t="s">
        <v>182</v>
      </c>
      <c r="B101" s="22" t="s">
        <v>183</v>
      </c>
      <c r="D101" s="20" t="s">
        <v>21</v>
      </c>
      <c r="E101" s="1">
        <v>5</v>
      </c>
      <c r="F101" s="1">
        <v>40.450000000000003</v>
      </c>
      <c r="G101" s="1">
        <f t="shared" si="7"/>
        <v>202.25</v>
      </c>
    </row>
    <row r="102" spans="1:8" x14ac:dyDescent="0.3">
      <c r="A102" s="18" t="s">
        <v>184</v>
      </c>
      <c r="B102" s="22" t="s">
        <v>185</v>
      </c>
      <c r="D102" s="20" t="s">
        <v>21</v>
      </c>
      <c r="E102" s="1">
        <v>3</v>
      </c>
      <c r="F102" s="1">
        <v>57.45</v>
      </c>
      <c r="G102" s="1">
        <f t="shared" si="7"/>
        <v>172.35000000000002</v>
      </c>
    </row>
    <row r="103" spans="1:8" x14ac:dyDescent="0.3">
      <c r="A103" s="18" t="s">
        <v>186</v>
      </c>
      <c r="B103" s="21" t="s">
        <v>187</v>
      </c>
      <c r="H103" s="1">
        <f>G104</f>
        <v>13952.52</v>
      </c>
    </row>
    <row r="104" spans="1:8" x14ac:dyDescent="0.3">
      <c r="A104" s="18" t="s">
        <v>188</v>
      </c>
      <c r="B104" s="22" t="s">
        <v>187</v>
      </c>
      <c r="D104" s="20" t="s">
        <v>23</v>
      </c>
      <c r="E104" s="1">
        <v>2</v>
      </c>
      <c r="F104" s="1">
        <v>6976.26</v>
      </c>
      <c r="G104" s="1">
        <f>E104*F104</f>
        <v>13952.52</v>
      </c>
    </row>
    <row r="105" spans="1:8" x14ac:dyDescent="0.3">
      <c r="A105" s="18" t="s">
        <v>189</v>
      </c>
      <c r="B105" s="19" t="s">
        <v>190</v>
      </c>
      <c r="H105" s="19">
        <f>H106+H109+H120+H122+H125+H130</f>
        <v>161338.93549999999</v>
      </c>
    </row>
    <row r="106" spans="1:8" x14ac:dyDescent="0.3">
      <c r="A106" s="18" t="s">
        <v>191</v>
      </c>
      <c r="B106" s="21" t="s">
        <v>31</v>
      </c>
      <c r="H106" s="1">
        <f>G107+G108</f>
        <v>2365.6512000000002</v>
      </c>
    </row>
    <row r="107" spans="1:8" x14ac:dyDescent="0.3">
      <c r="A107" s="18" t="s">
        <v>192</v>
      </c>
      <c r="B107" s="22" t="s">
        <v>33</v>
      </c>
      <c r="D107" s="20" t="s">
        <v>18</v>
      </c>
      <c r="E107" s="1">
        <v>428.56</v>
      </c>
      <c r="F107" s="1">
        <v>2.78</v>
      </c>
      <c r="G107" s="1">
        <f t="shared" ref="G107:G108" si="8">E107*F107</f>
        <v>1191.3968</v>
      </c>
    </row>
    <row r="108" spans="1:8" x14ac:dyDescent="0.3">
      <c r="A108" s="18" t="s">
        <v>193</v>
      </c>
      <c r="B108" s="22" t="s">
        <v>194</v>
      </c>
      <c r="D108" s="20" t="s">
        <v>18</v>
      </c>
      <c r="E108" s="1">
        <v>428.56</v>
      </c>
      <c r="F108" s="1">
        <v>2.74</v>
      </c>
      <c r="G108" s="1">
        <f t="shared" si="8"/>
        <v>1174.2544</v>
      </c>
    </row>
    <row r="109" spans="1:8" x14ac:dyDescent="0.3">
      <c r="A109" s="18" t="s">
        <v>195</v>
      </c>
      <c r="B109" s="21" t="s">
        <v>45</v>
      </c>
      <c r="H109" s="1">
        <f>G110+G111+G112+G113+G114+G115+G116+G117+G118+G119</f>
        <v>106006.33319999999</v>
      </c>
    </row>
    <row r="110" spans="1:8" x14ac:dyDescent="0.3">
      <c r="A110" s="18" t="s">
        <v>196</v>
      </c>
      <c r="B110" s="22" t="s">
        <v>197</v>
      </c>
      <c r="D110" s="20" t="s">
        <v>19</v>
      </c>
      <c r="E110" s="1">
        <v>215.01</v>
      </c>
      <c r="F110" s="1">
        <v>66.64</v>
      </c>
      <c r="G110" s="1">
        <f t="shared" ref="G110:G114" si="9">E110*F110</f>
        <v>14328.266399999999</v>
      </c>
    </row>
    <row r="111" spans="1:8" x14ac:dyDescent="0.3">
      <c r="A111" s="18" t="s">
        <v>198</v>
      </c>
      <c r="B111" s="22" t="s">
        <v>199</v>
      </c>
      <c r="D111" s="20" t="s">
        <v>19</v>
      </c>
      <c r="E111" s="1">
        <v>320.32</v>
      </c>
      <c r="F111" s="1">
        <v>83.31</v>
      </c>
      <c r="G111" s="1">
        <f t="shared" si="9"/>
        <v>26685.859199999999</v>
      </c>
    </row>
    <row r="112" spans="1:8" x14ac:dyDescent="0.3">
      <c r="A112" s="18" t="s">
        <v>200</v>
      </c>
      <c r="B112" s="22" t="s">
        <v>201</v>
      </c>
      <c r="D112" s="20" t="s">
        <v>18</v>
      </c>
      <c r="E112" s="1">
        <v>2212.9899999999998</v>
      </c>
      <c r="F112" s="1">
        <v>11.46</v>
      </c>
      <c r="G112" s="1">
        <f t="shared" si="9"/>
        <v>25360.865399999999</v>
      </c>
    </row>
    <row r="113" spans="1:8" x14ac:dyDescent="0.3">
      <c r="A113" s="18" t="s">
        <v>202</v>
      </c>
      <c r="B113" s="22" t="s">
        <v>203</v>
      </c>
      <c r="D113" s="20" t="s">
        <v>19</v>
      </c>
      <c r="E113" s="1">
        <v>39.04</v>
      </c>
      <c r="F113" s="1">
        <v>47.64</v>
      </c>
      <c r="G113" s="1">
        <f t="shared" si="9"/>
        <v>1859.8656000000001</v>
      </c>
    </row>
    <row r="114" spans="1:8" x14ac:dyDescent="0.3">
      <c r="A114" s="18" t="s">
        <v>204</v>
      </c>
      <c r="B114" s="22" t="s">
        <v>205</v>
      </c>
      <c r="D114" s="20" t="s">
        <v>53</v>
      </c>
      <c r="E114" s="1">
        <v>1405.23</v>
      </c>
      <c r="F114" s="1">
        <v>0.56000000000000005</v>
      </c>
      <c r="G114" s="1">
        <f t="shared" si="9"/>
        <v>786.92880000000014</v>
      </c>
    </row>
    <row r="115" spans="1:8" x14ac:dyDescent="0.3">
      <c r="A115" s="18" t="s">
        <v>206</v>
      </c>
      <c r="B115" s="22" t="s">
        <v>212</v>
      </c>
      <c r="D115" s="20" t="s">
        <v>19</v>
      </c>
      <c r="E115" s="1">
        <v>214.28</v>
      </c>
      <c r="F115" s="1">
        <v>71.099999999999994</v>
      </c>
      <c r="G115" s="1">
        <f t="shared" ref="G115:G124" si="10">E115*F115</f>
        <v>15235.307999999999</v>
      </c>
    </row>
    <row r="116" spans="1:8" x14ac:dyDescent="0.3">
      <c r="A116" s="18" t="s">
        <v>208</v>
      </c>
      <c r="B116" s="22" t="s">
        <v>214</v>
      </c>
      <c r="D116" s="20" t="s">
        <v>19</v>
      </c>
      <c r="E116" s="1">
        <v>318.47000000000003</v>
      </c>
      <c r="F116" s="1">
        <v>62.92</v>
      </c>
      <c r="G116" s="1">
        <f t="shared" si="10"/>
        <v>20038.132400000002</v>
      </c>
    </row>
    <row r="117" spans="1:8" x14ac:dyDescent="0.3">
      <c r="A117" s="18" t="s">
        <v>209</v>
      </c>
      <c r="B117" s="22" t="s">
        <v>216</v>
      </c>
      <c r="D117" s="20" t="s">
        <v>19</v>
      </c>
      <c r="E117" s="1">
        <v>13.49</v>
      </c>
      <c r="F117" s="1">
        <v>28.82</v>
      </c>
      <c r="G117" s="1">
        <f t="shared" si="10"/>
        <v>388.78180000000003</v>
      </c>
    </row>
    <row r="118" spans="1:8" x14ac:dyDescent="0.3">
      <c r="A118" s="18" t="s">
        <v>211</v>
      </c>
      <c r="B118" s="22" t="s">
        <v>58</v>
      </c>
      <c r="D118" s="20" t="s">
        <v>19</v>
      </c>
      <c r="E118" s="1">
        <v>9.77</v>
      </c>
      <c r="F118" s="1">
        <v>29.36</v>
      </c>
      <c r="G118" s="1">
        <f t="shared" si="10"/>
        <v>286.84719999999999</v>
      </c>
    </row>
    <row r="119" spans="1:8" x14ac:dyDescent="0.3">
      <c r="A119" s="18" t="s">
        <v>213</v>
      </c>
      <c r="B119" s="22" t="s">
        <v>219</v>
      </c>
      <c r="D119" s="20" t="s">
        <v>19</v>
      </c>
      <c r="E119" s="1">
        <v>20.239999999999998</v>
      </c>
      <c r="F119" s="1">
        <v>51.16</v>
      </c>
      <c r="G119" s="1">
        <f t="shared" si="10"/>
        <v>1035.4783999999997</v>
      </c>
    </row>
    <row r="120" spans="1:8" x14ac:dyDescent="0.3">
      <c r="A120" s="18" t="s">
        <v>195</v>
      </c>
      <c r="B120" s="21" t="s">
        <v>492</v>
      </c>
      <c r="H120" s="1">
        <f>G121</f>
        <v>26088.216</v>
      </c>
    </row>
    <row r="121" spans="1:8" x14ac:dyDescent="0.3">
      <c r="A121" s="18" t="s">
        <v>215</v>
      </c>
      <c r="B121" s="22" t="s">
        <v>207</v>
      </c>
      <c r="C121" s="87"/>
      <c r="D121" s="20" t="s">
        <v>22</v>
      </c>
      <c r="E121" s="1">
        <v>245.19</v>
      </c>
      <c r="F121" s="1">
        <v>106.4</v>
      </c>
      <c r="G121" s="1">
        <f t="shared" si="10"/>
        <v>26088.216</v>
      </c>
    </row>
    <row r="122" spans="1:8" x14ac:dyDescent="0.3">
      <c r="A122" s="18" t="s">
        <v>195</v>
      </c>
      <c r="B122" s="21" t="s">
        <v>491</v>
      </c>
      <c r="C122" s="87"/>
      <c r="H122" s="1">
        <f>G123+G124</f>
        <v>285.45000000000005</v>
      </c>
    </row>
    <row r="123" spans="1:8" x14ac:dyDescent="0.3">
      <c r="A123" s="18" t="s">
        <v>217</v>
      </c>
      <c r="B123" s="22" t="s">
        <v>165</v>
      </c>
      <c r="C123" s="87"/>
      <c r="D123" s="20" t="s">
        <v>21</v>
      </c>
      <c r="E123" s="1">
        <v>5</v>
      </c>
      <c r="F123" s="1">
        <v>37.590000000000003</v>
      </c>
      <c r="G123" s="1">
        <f t="shared" si="10"/>
        <v>187.95000000000002</v>
      </c>
    </row>
    <row r="124" spans="1:8" x14ac:dyDescent="0.3">
      <c r="A124" s="18" t="s">
        <v>218</v>
      </c>
      <c r="B124" s="22" t="s">
        <v>210</v>
      </c>
      <c r="C124" s="87"/>
      <c r="D124" s="20" t="s">
        <v>21</v>
      </c>
      <c r="E124" s="1">
        <v>3</v>
      </c>
      <c r="F124" s="1">
        <v>32.5</v>
      </c>
      <c r="G124" s="1">
        <f t="shared" si="10"/>
        <v>97.5</v>
      </c>
    </row>
    <row r="125" spans="1:8" x14ac:dyDescent="0.3">
      <c r="A125" s="18" t="s">
        <v>220</v>
      </c>
      <c r="B125" s="21" t="s">
        <v>221</v>
      </c>
      <c r="H125" s="1">
        <f>G126+G127+G128+G129</f>
        <v>10151.5851</v>
      </c>
    </row>
    <row r="126" spans="1:8" x14ac:dyDescent="0.3">
      <c r="A126" s="18" t="s">
        <v>222</v>
      </c>
      <c r="B126" s="22" t="s">
        <v>223</v>
      </c>
      <c r="D126" s="20" t="s">
        <v>18</v>
      </c>
      <c r="E126" s="1">
        <v>34.29</v>
      </c>
      <c r="F126" s="1">
        <v>42.67</v>
      </c>
      <c r="G126" s="1">
        <f t="shared" ref="G126:G129" si="11">E126*F126</f>
        <v>1463.1542999999999</v>
      </c>
    </row>
    <row r="127" spans="1:8" x14ac:dyDescent="0.3">
      <c r="A127" s="18" t="s">
        <v>224</v>
      </c>
      <c r="B127" s="22" t="s">
        <v>20</v>
      </c>
      <c r="D127" s="20" t="s">
        <v>19</v>
      </c>
      <c r="E127" s="1">
        <v>31.38</v>
      </c>
      <c r="F127" s="1">
        <v>28.23</v>
      </c>
      <c r="G127" s="1">
        <f t="shared" si="11"/>
        <v>885.85739999999998</v>
      </c>
    </row>
    <row r="128" spans="1:8" x14ac:dyDescent="0.3">
      <c r="A128" s="18" t="s">
        <v>225</v>
      </c>
      <c r="B128" s="22" t="s">
        <v>226</v>
      </c>
      <c r="D128" s="20" t="s">
        <v>18</v>
      </c>
      <c r="E128" s="1">
        <v>76.8</v>
      </c>
      <c r="F128" s="1">
        <v>61.41</v>
      </c>
      <c r="G128" s="1">
        <f t="shared" si="11"/>
        <v>4716.2879999999996</v>
      </c>
    </row>
    <row r="129" spans="1:9" x14ac:dyDescent="0.3">
      <c r="A129" s="18" t="s">
        <v>227</v>
      </c>
      <c r="B129" s="22" t="s">
        <v>228</v>
      </c>
      <c r="D129" s="20" t="s">
        <v>18</v>
      </c>
      <c r="E129" s="1">
        <v>183.38</v>
      </c>
      <c r="F129" s="1">
        <v>16.829999999999998</v>
      </c>
      <c r="G129" s="1">
        <f t="shared" si="11"/>
        <v>3086.2853999999998</v>
      </c>
    </row>
    <row r="130" spans="1:9" x14ac:dyDescent="0.3">
      <c r="A130" s="18" t="s">
        <v>229</v>
      </c>
      <c r="B130" s="21" t="s">
        <v>230</v>
      </c>
      <c r="H130" s="1">
        <f>G131</f>
        <v>16441.7</v>
      </c>
    </row>
    <row r="131" spans="1:9" x14ac:dyDescent="0.3">
      <c r="A131" s="18" t="s">
        <v>231</v>
      </c>
      <c r="B131" s="22" t="s">
        <v>232</v>
      </c>
      <c r="D131" s="20" t="s">
        <v>21</v>
      </c>
      <c r="E131" s="1">
        <v>55</v>
      </c>
      <c r="F131" s="1">
        <v>298.94</v>
      </c>
      <c r="G131" s="1">
        <f t="shared" ref="G131" si="12">E131*F131</f>
        <v>16441.7</v>
      </c>
    </row>
    <row r="133" spans="1:9" ht="5.25" customHeight="1" x14ac:dyDescent="0.3"/>
    <row r="134" spans="1:9" ht="13.2" x14ac:dyDescent="0.3">
      <c r="B134" s="24" t="s">
        <v>234</v>
      </c>
      <c r="C134" s="25"/>
      <c r="D134" s="25"/>
      <c r="E134" s="25"/>
      <c r="F134" s="25"/>
      <c r="G134" s="25"/>
      <c r="H134" s="26" t="s">
        <v>233</v>
      </c>
      <c r="I134" s="27">
        <f>H12+H17+H37+H105</f>
        <v>472238.26720000012</v>
      </c>
    </row>
  </sheetData>
  <printOptions horizontalCentered="1"/>
  <pageMargins left="0.39370078740157477" right="0" top="0.55118110236220463" bottom="0.70866141732283472" header="0" footer="0.43307086614173229"/>
  <pageSetup paperSize="9" scale="95" orientation="portrait" r:id="rId1"/>
  <headerFooter>
    <oddFooter>&amp;L&amp;"Arial,Cursiva"&amp;6P.&amp;P/&amp;N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5F08-04EC-4D8F-8120-C9880BBC7ED2}">
  <dimension ref="A1:I96"/>
  <sheetViews>
    <sheetView showGridLines="0" topLeftCell="A43" workbookViewId="0">
      <selection activeCell="A56" sqref="A56:XFD56"/>
    </sheetView>
  </sheetViews>
  <sheetFormatPr baseColWidth="10" defaultRowHeight="10.199999999999999" x14ac:dyDescent="0.3"/>
  <cols>
    <col min="1" max="1" width="8.33203125" style="1" customWidth="1"/>
    <col min="2" max="2" width="4.44140625" style="1" customWidth="1"/>
    <col min="3" max="3" width="63.5546875" style="1" customWidth="1"/>
    <col min="4" max="4" width="6.5546875" style="1" customWidth="1"/>
    <col min="5" max="5" width="8.33203125" style="1" customWidth="1"/>
    <col min="6" max="6" width="7.5546875" style="1" customWidth="1"/>
    <col min="7" max="8" width="10.6640625" style="1" customWidth="1"/>
    <col min="9" max="9" width="12.33203125" style="1" customWidth="1"/>
    <col min="10" max="16384" width="11.5546875" style="1"/>
  </cols>
  <sheetData>
    <row r="1" spans="1:9" ht="10.8" x14ac:dyDescent="0.3">
      <c r="A1" s="4"/>
      <c r="B1" s="5"/>
      <c r="C1" s="5"/>
      <c r="D1" s="5"/>
      <c r="E1" s="5"/>
      <c r="F1" s="5"/>
      <c r="G1" s="5"/>
      <c r="H1" s="5"/>
      <c r="I1" s="6"/>
    </row>
    <row r="2" spans="1:9" ht="31.95" customHeight="1" x14ac:dyDescent="0.3">
      <c r="A2" s="8" t="s">
        <v>0</v>
      </c>
      <c r="B2" s="7"/>
      <c r="C2" s="7"/>
      <c r="D2" s="7"/>
      <c r="E2" s="7"/>
      <c r="F2" s="7"/>
      <c r="G2" s="7"/>
      <c r="H2" s="7"/>
      <c r="I2" s="7"/>
    </row>
    <row r="3" spans="1:9" ht="10.8" x14ac:dyDescent="0.3">
      <c r="A3" s="2" t="s">
        <v>1</v>
      </c>
      <c r="C3" s="9" t="s">
        <v>2</v>
      </c>
    </row>
    <row r="4" spans="1:9" x14ac:dyDescent="0.3">
      <c r="C4" s="9" t="s">
        <v>237</v>
      </c>
    </row>
    <row r="5" spans="1:9" ht="13.2" x14ac:dyDescent="0.3">
      <c r="A5" s="2" t="s">
        <v>4</v>
      </c>
      <c r="C5" s="10" t="s">
        <v>459</v>
      </c>
    </row>
    <row r="6" spans="1:9" ht="10.8" x14ac:dyDescent="0.3">
      <c r="A6" s="2" t="s">
        <v>5</v>
      </c>
      <c r="C6" s="9" t="s">
        <v>6</v>
      </c>
    </row>
    <row r="7" spans="1:9" ht="13.2" x14ac:dyDescent="0.3">
      <c r="A7" s="2" t="s">
        <v>7</v>
      </c>
      <c r="C7" s="9" t="s">
        <v>8</v>
      </c>
      <c r="G7" s="3" t="s">
        <v>9</v>
      </c>
      <c r="I7" s="23" t="s">
        <v>236</v>
      </c>
    </row>
    <row r="8" spans="1:9" ht="5.25" customHeight="1" thickBot="1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9" ht="3" customHeight="1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9" ht="16.5" customHeight="1" thickBot="1" x14ac:dyDescent="0.35">
      <c r="A10" s="13" t="s">
        <v>10</v>
      </c>
      <c r="B10" s="13" t="s">
        <v>11</v>
      </c>
      <c r="C10" s="14"/>
      <c r="D10" s="15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</row>
    <row r="11" spans="1:9" ht="5.25" customHeight="1" x14ac:dyDescent="0.3"/>
    <row r="12" spans="1:9" ht="13.2" x14ac:dyDescent="0.3">
      <c r="A12" s="17" t="s">
        <v>250</v>
      </c>
      <c r="B12" s="32" t="s">
        <v>24</v>
      </c>
      <c r="C12" s="33"/>
      <c r="D12" s="33"/>
      <c r="E12" s="33"/>
      <c r="F12" s="33"/>
      <c r="G12" s="33"/>
      <c r="H12" s="33"/>
      <c r="I12" s="34">
        <f>H13+H30+H51+H66</f>
        <v>191303.8389</v>
      </c>
    </row>
    <row r="13" spans="1:9" x14ac:dyDescent="0.3">
      <c r="A13" s="18" t="s">
        <v>251</v>
      </c>
      <c r="B13" s="19" t="s">
        <v>25</v>
      </c>
      <c r="H13" s="19">
        <f>H14+H17+H26+H28</f>
        <v>19202.580000000002</v>
      </c>
    </row>
    <row r="14" spans="1:9" x14ac:dyDescent="0.3">
      <c r="A14" s="18" t="s">
        <v>252</v>
      </c>
      <c r="B14" s="21" t="s">
        <v>253</v>
      </c>
      <c r="H14" s="1">
        <f>G15+G16</f>
        <v>4429.5</v>
      </c>
    </row>
    <row r="15" spans="1:9" x14ac:dyDescent="0.3">
      <c r="A15" s="18" t="s">
        <v>254</v>
      </c>
      <c r="B15" s="22" t="s">
        <v>255</v>
      </c>
      <c r="D15" s="20" t="s">
        <v>21</v>
      </c>
      <c r="E15" s="1">
        <v>15</v>
      </c>
      <c r="F15" s="1">
        <v>254.6</v>
      </c>
      <c r="G15" s="1">
        <f>E15*F15</f>
        <v>3819</v>
      </c>
    </row>
    <row r="16" spans="1:9" x14ac:dyDescent="0.3">
      <c r="A16" s="18" t="s">
        <v>256</v>
      </c>
      <c r="B16" s="22" t="s">
        <v>257</v>
      </c>
      <c r="D16" s="20" t="s">
        <v>21</v>
      </c>
      <c r="E16" s="1">
        <v>3</v>
      </c>
      <c r="F16" s="1">
        <v>203.5</v>
      </c>
      <c r="G16" s="1">
        <f>E16*F16</f>
        <v>610.5</v>
      </c>
    </row>
    <row r="17" spans="1:8" x14ac:dyDescent="0.3">
      <c r="A17" s="18" t="s">
        <v>258</v>
      </c>
      <c r="B17" s="21" t="s">
        <v>26</v>
      </c>
      <c r="H17" s="1">
        <f>G18+G19+G20+G21+G22+G23+G24+G25</f>
        <v>9236.2400000000016</v>
      </c>
    </row>
    <row r="18" spans="1:8" x14ac:dyDescent="0.3">
      <c r="A18" s="18" t="s">
        <v>259</v>
      </c>
      <c r="B18" s="22" t="s">
        <v>260</v>
      </c>
      <c r="D18" s="20" t="s">
        <v>21</v>
      </c>
      <c r="E18" s="1">
        <v>15</v>
      </c>
      <c r="F18" s="1">
        <v>204.9</v>
      </c>
      <c r="G18" s="1">
        <f t="shared" ref="G18:G25" si="0">E18*F18</f>
        <v>3073.5</v>
      </c>
    </row>
    <row r="19" spans="1:8" x14ac:dyDescent="0.3">
      <c r="A19" s="18" t="s">
        <v>261</v>
      </c>
      <c r="B19" s="22" t="s">
        <v>493</v>
      </c>
      <c r="D19" s="20" t="s">
        <v>21</v>
      </c>
      <c r="E19" s="1">
        <v>3</v>
      </c>
      <c r="F19" s="1">
        <v>208.9</v>
      </c>
      <c r="G19" s="1">
        <f t="shared" ref="G19" si="1">E19*F19</f>
        <v>626.70000000000005</v>
      </c>
    </row>
    <row r="20" spans="1:8" x14ac:dyDescent="0.3">
      <c r="A20" s="18" t="s">
        <v>263</v>
      </c>
      <c r="B20" s="22" t="s">
        <v>262</v>
      </c>
      <c r="D20" s="20" t="s">
        <v>21</v>
      </c>
      <c r="E20" s="1">
        <v>17</v>
      </c>
      <c r="F20" s="1">
        <v>60.39</v>
      </c>
      <c r="G20" s="1">
        <f t="shared" si="0"/>
        <v>1026.6300000000001</v>
      </c>
    </row>
    <row r="21" spans="1:8" x14ac:dyDescent="0.3">
      <c r="A21" s="18" t="s">
        <v>265</v>
      </c>
      <c r="B21" s="22" t="s">
        <v>264</v>
      </c>
      <c r="D21" s="20" t="s">
        <v>21</v>
      </c>
      <c r="E21" s="1">
        <v>15</v>
      </c>
      <c r="F21" s="1">
        <v>65.89</v>
      </c>
      <c r="G21" s="1">
        <f t="shared" si="0"/>
        <v>988.35</v>
      </c>
    </row>
    <row r="22" spans="1:8" x14ac:dyDescent="0.3">
      <c r="A22" s="18" t="s">
        <v>267</v>
      </c>
      <c r="B22" s="22" t="s">
        <v>266</v>
      </c>
      <c r="D22" s="20" t="s">
        <v>21</v>
      </c>
      <c r="E22" s="1">
        <v>13</v>
      </c>
      <c r="F22" s="1">
        <v>163.9</v>
      </c>
      <c r="G22" s="1">
        <f t="shared" si="0"/>
        <v>2130.7000000000003</v>
      </c>
    </row>
    <row r="23" spans="1:8" x14ac:dyDescent="0.3">
      <c r="A23" s="18" t="s">
        <v>269</v>
      </c>
      <c r="B23" s="22" t="s">
        <v>272</v>
      </c>
      <c r="D23" s="20" t="s">
        <v>21</v>
      </c>
      <c r="E23" s="1">
        <v>12</v>
      </c>
      <c r="F23" s="1">
        <v>89.94</v>
      </c>
      <c r="G23" s="1">
        <f t="shared" ref="G23" si="2">E23*F23</f>
        <v>1079.28</v>
      </c>
    </row>
    <row r="24" spans="1:8" x14ac:dyDescent="0.3">
      <c r="A24" s="18" t="s">
        <v>271</v>
      </c>
      <c r="B24" s="22" t="s">
        <v>268</v>
      </c>
      <c r="D24" s="20" t="s">
        <v>21</v>
      </c>
      <c r="E24" s="1">
        <v>2</v>
      </c>
      <c r="F24" s="1">
        <v>133.6</v>
      </c>
      <c r="G24" s="1">
        <f t="shared" si="0"/>
        <v>267.2</v>
      </c>
    </row>
    <row r="25" spans="1:8" x14ac:dyDescent="0.3">
      <c r="A25" s="18" t="s">
        <v>494</v>
      </c>
      <c r="B25" s="22" t="s">
        <v>270</v>
      </c>
      <c r="D25" s="20" t="s">
        <v>21</v>
      </c>
      <c r="E25" s="1">
        <v>1</v>
      </c>
      <c r="F25" s="1">
        <v>43.88</v>
      </c>
      <c r="G25" s="1">
        <f t="shared" si="0"/>
        <v>43.88</v>
      </c>
    </row>
    <row r="26" spans="1:8" x14ac:dyDescent="0.3">
      <c r="A26" s="18" t="s">
        <v>273</v>
      </c>
      <c r="B26" s="21" t="s">
        <v>274</v>
      </c>
      <c r="H26" s="1">
        <f>G27</f>
        <v>2603.7000000000003</v>
      </c>
    </row>
    <row r="27" spans="1:8" x14ac:dyDescent="0.3">
      <c r="A27" s="18" t="s">
        <v>275</v>
      </c>
      <c r="B27" s="22" t="s">
        <v>274</v>
      </c>
      <c r="D27" s="20" t="s">
        <v>21</v>
      </c>
      <c r="E27" s="1">
        <v>18</v>
      </c>
      <c r="F27" s="1">
        <v>144.65</v>
      </c>
      <c r="G27" s="1">
        <f>E27*F27</f>
        <v>2603.7000000000003</v>
      </c>
    </row>
    <row r="28" spans="1:8" x14ac:dyDescent="0.3">
      <c r="A28" s="18" t="s">
        <v>276</v>
      </c>
      <c r="B28" s="21" t="s">
        <v>277</v>
      </c>
      <c r="H28" s="1">
        <f>G29</f>
        <v>2933.14</v>
      </c>
    </row>
    <row r="29" spans="1:8" x14ac:dyDescent="0.3">
      <c r="A29" s="18" t="s">
        <v>278</v>
      </c>
      <c r="B29" s="22" t="s">
        <v>277</v>
      </c>
      <c r="D29" s="20" t="s">
        <v>21</v>
      </c>
      <c r="E29" s="1">
        <v>73</v>
      </c>
      <c r="F29" s="1">
        <v>40.18</v>
      </c>
      <c r="G29" s="1">
        <f>E29*F29</f>
        <v>2933.14</v>
      </c>
    </row>
    <row r="30" spans="1:8" x14ac:dyDescent="0.3">
      <c r="A30" s="18" t="s">
        <v>279</v>
      </c>
      <c r="B30" s="19" t="s">
        <v>280</v>
      </c>
      <c r="H30" s="19">
        <f>H31+H33+H39+H48</f>
        <v>17857.8645</v>
      </c>
    </row>
    <row r="31" spans="1:8" x14ac:dyDescent="0.3">
      <c r="A31" s="18" t="s">
        <v>281</v>
      </c>
      <c r="B31" s="21" t="s">
        <v>282</v>
      </c>
      <c r="H31" s="1">
        <f>G32</f>
        <v>4458.6000000000004</v>
      </c>
    </row>
    <row r="32" spans="1:8" x14ac:dyDescent="0.3">
      <c r="A32" s="18" t="s">
        <v>283</v>
      </c>
      <c r="B32" s="22" t="s">
        <v>284</v>
      </c>
      <c r="D32" s="20" t="s">
        <v>285</v>
      </c>
      <c r="E32" s="1">
        <v>45</v>
      </c>
      <c r="F32" s="1">
        <v>99.08</v>
      </c>
      <c r="G32" s="1">
        <f t="shared" ref="G32" si="3">E32*F32</f>
        <v>4458.6000000000004</v>
      </c>
    </row>
    <row r="33" spans="1:8" x14ac:dyDescent="0.3">
      <c r="A33" s="18" t="s">
        <v>286</v>
      </c>
      <c r="B33" s="21" t="s">
        <v>287</v>
      </c>
      <c r="H33" s="1">
        <f>G34+G35+G36+G37+G38</f>
        <v>9029.9945000000007</v>
      </c>
    </row>
    <row r="34" spans="1:8" x14ac:dyDescent="0.3">
      <c r="A34" s="18" t="s">
        <v>288</v>
      </c>
      <c r="B34" s="22" t="s">
        <v>289</v>
      </c>
      <c r="D34" s="20" t="s">
        <v>22</v>
      </c>
      <c r="E34" s="1">
        <v>158.69999999999999</v>
      </c>
      <c r="F34" s="1">
        <v>14.91</v>
      </c>
      <c r="G34" s="1">
        <f t="shared" ref="G34:G38" si="4">E34*F34</f>
        <v>2366.2169999999996</v>
      </c>
    </row>
    <row r="35" spans="1:8" x14ac:dyDescent="0.3">
      <c r="A35" s="18" t="s">
        <v>290</v>
      </c>
      <c r="B35" s="22" t="s">
        <v>291</v>
      </c>
      <c r="D35" s="20" t="s">
        <v>22</v>
      </c>
      <c r="E35" s="1">
        <v>90.93</v>
      </c>
      <c r="F35" s="1">
        <v>15.88</v>
      </c>
      <c r="G35" s="1">
        <f t="shared" si="4"/>
        <v>1443.9684000000002</v>
      </c>
    </row>
    <row r="36" spans="1:8" x14ac:dyDescent="0.3">
      <c r="A36" s="18" t="s">
        <v>292</v>
      </c>
      <c r="B36" s="22" t="s">
        <v>293</v>
      </c>
      <c r="D36" s="20" t="s">
        <v>22</v>
      </c>
      <c r="E36" s="1">
        <v>110</v>
      </c>
      <c r="F36" s="1">
        <v>17.05</v>
      </c>
      <c r="G36" s="1">
        <f t="shared" si="4"/>
        <v>1875.5</v>
      </c>
    </row>
    <row r="37" spans="1:8" x14ac:dyDescent="0.3">
      <c r="A37" s="18" t="s">
        <v>294</v>
      </c>
      <c r="B37" s="22" t="s">
        <v>295</v>
      </c>
      <c r="D37" s="20" t="s">
        <v>22</v>
      </c>
      <c r="E37" s="1">
        <v>78.27</v>
      </c>
      <c r="F37" s="1">
        <v>19.690000000000001</v>
      </c>
      <c r="G37" s="1">
        <f t="shared" si="4"/>
        <v>1541.1363000000001</v>
      </c>
    </row>
    <row r="38" spans="1:8" x14ac:dyDescent="0.3">
      <c r="A38" s="18" t="s">
        <v>296</v>
      </c>
      <c r="B38" s="22" t="s">
        <v>297</v>
      </c>
      <c r="D38" s="20" t="s">
        <v>22</v>
      </c>
      <c r="E38" s="1">
        <v>76.959999999999994</v>
      </c>
      <c r="F38" s="1">
        <v>23.43</v>
      </c>
      <c r="G38" s="1">
        <f t="shared" si="4"/>
        <v>1803.1727999999998</v>
      </c>
    </row>
    <row r="39" spans="1:8" x14ac:dyDescent="0.3">
      <c r="A39" s="18" t="s">
        <v>298</v>
      </c>
      <c r="B39" s="21" t="s">
        <v>64</v>
      </c>
      <c r="H39" s="1">
        <f>G40+G41+G42+G43+G44+G45+G46+G47</f>
        <v>3733.8300000000008</v>
      </c>
    </row>
    <row r="40" spans="1:8" x14ac:dyDescent="0.3">
      <c r="A40" s="18" t="s">
        <v>299</v>
      </c>
      <c r="B40" s="22" t="s">
        <v>300</v>
      </c>
      <c r="D40" s="20" t="s">
        <v>21</v>
      </c>
      <c r="E40" s="1">
        <v>114</v>
      </c>
      <c r="F40" s="1">
        <v>16.010000000000002</v>
      </c>
      <c r="G40" s="1">
        <f t="shared" ref="G40:G47" si="5">E40*F40</f>
        <v>1825.14</v>
      </c>
    </row>
    <row r="41" spans="1:8" x14ac:dyDescent="0.3">
      <c r="A41" s="18" t="s">
        <v>301</v>
      </c>
      <c r="B41" s="22" t="s">
        <v>302</v>
      </c>
      <c r="D41" s="20" t="s">
        <v>21</v>
      </c>
      <c r="E41" s="1">
        <v>21</v>
      </c>
      <c r="F41" s="1">
        <v>16.809999999999999</v>
      </c>
      <c r="G41" s="1">
        <f t="shared" si="5"/>
        <v>353.01</v>
      </c>
    </row>
    <row r="42" spans="1:8" x14ac:dyDescent="0.3">
      <c r="A42" s="18" t="s">
        <v>303</v>
      </c>
      <c r="B42" s="22" t="s">
        <v>66</v>
      </c>
      <c r="D42" s="20" t="s">
        <v>21</v>
      </c>
      <c r="E42" s="1">
        <v>34</v>
      </c>
      <c r="F42" s="1">
        <v>18.11</v>
      </c>
      <c r="G42" s="1">
        <f t="shared" si="5"/>
        <v>615.74</v>
      </c>
    </row>
    <row r="43" spans="1:8" x14ac:dyDescent="0.3">
      <c r="A43" s="18" t="s">
        <v>304</v>
      </c>
      <c r="B43" s="22" t="s">
        <v>305</v>
      </c>
      <c r="D43" s="20" t="s">
        <v>21</v>
      </c>
      <c r="E43" s="1">
        <v>6</v>
      </c>
      <c r="F43" s="1">
        <v>23.91</v>
      </c>
      <c r="G43" s="1">
        <f t="shared" si="5"/>
        <v>143.46</v>
      </c>
    </row>
    <row r="44" spans="1:8" x14ac:dyDescent="0.3">
      <c r="A44" s="18" t="s">
        <v>306</v>
      </c>
      <c r="B44" s="22" t="s">
        <v>307</v>
      </c>
      <c r="D44" s="20" t="s">
        <v>21</v>
      </c>
      <c r="E44" s="1">
        <v>11</v>
      </c>
      <c r="F44" s="1">
        <v>16.510000000000002</v>
      </c>
      <c r="G44" s="1">
        <f t="shared" si="5"/>
        <v>181.61</v>
      </c>
    </row>
    <row r="45" spans="1:8" x14ac:dyDescent="0.3">
      <c r="A45" s="18" t="s">
        <v>308</v>
      </c>
      <c r="B45" s="22" t="s">
        <v>309</v>
      </c>
      <c r="D45" s="20" t="s">
        <v>21</v>
      </c>
      <c r="E45" s="1">
        <v>12</v>
      </c>
      <c r="F45" s="1">
        <v>17.41</v>
      </c>
      <c r="G45" s="1">
        <f t="shared" si="5"/>
        <v>208.92000000000002</v>
      </c>
    </row>
    <row r="46" spans="1:8" x14ac:dyDescent="0.3">
      <c r="A46" s="18" t="s">
        <v>310</v>
      </c>
      <c r="B46" s="22" t="s">
        <v>311</v>
      </c>
      <c r="D46" s="20" t="s">
        <v>21</v>
      </c>
      <c r="E46" s="1">
        <v>18</v>
      </c>
      <c r="F46" s="1">
        <v>16.21</v>
      </c>
      <c r="G46" s="1">
        <f t="shared" si="5"/>
        <v>291.78000000000003</v>
      </c>
    </row>
    <row r="47" spans="1:8" x14ac:dyDescent="0.3">
      <c r="A47" s="18" t="s">
        <v>312</v>
      </c>
      <c r="B47" s="22" t="s">
        <v>313</v>
      </c>
      <c r="D47" s="20" t="s">
        <v>21</v>
      </c>
      <c r="E47" s="1">
        <v>7</v>
      </c>
      <c r="F47" s="1">
        <v>16.309999999999999</v>
      </c>
      <c r="G47" s="1">
        <f t="shared" si="5"/>
        <v>114.16999999999999</v>
      </c>
    </row>
    <row r="48" spans="1:8" x14ac:dyDescent="0.3">
      <c r="A48" s="18" t="s">
        <v>314</v>
      </c>
      <c r="B48" s="21" t="s">
        <v>315</v>
      </c>
      <c r="H48" s="1">
        <f>G49+G50</f>
        <v>635.44000000000005</v>
      </c>
    </row>
    <row r="49" spans="1:8" x14ac:dyDescent="0.3">
      <c r="A49" s="18" t="s">
        <v>316</v>
      </c>
      <c r="B49" s="22" t="s">
        <v>317</v>
      </c>
      <c r="D49" s="20" t="s">
        <v>249</v>
      </c>
      <c r="E49" s="1">
        <v>4</v>
      </c>
      <c r="F49" s="1">
        <v>97.42</v>
      </c>
      <c r="G49" s="1">
        <f t="shared" ref="G49:G50" si="6">E49*F49</f>
        <v>389.68</v>
      </c>
    </row>
    <row r="50" spans="1:8" x14ac:dyDescent="0.3">
      <c r="A50" s="18" t="s">
        <v>318</v>
      </c>
      <c r="B50" s="22" t="s">
        <v>319</v>
      </c>
      <c r="D50" s="20" t="s">
        <v>249</v>
      </c>
      <c r="E50" s="1">
        <v>2</v>
      </c>
      <c r="F50" s="1">
        <v>122.88</v>
      </c>
      <c r="G50" s="1">
        <f t="shared" si="6"/>
        <v>245.76</v>
      </c>
    </row>
    <row r="51" spans="1:8" x14ac:dyDescent="0.3">
      <c r="A51" s="18" t="s">
        <v>320</v>
      </c>
      <c r="B51" s="19" t="s">
        <v>70</v>
      </c>
      <c r="H51" s="19">
        <f>H52+H58+H62</f>
        <v>104870.42150000001</v>
      </c>
    </row>
    <row r="52" spans="1:8" x14ac:dyDescent="0.3">
      <c r="A52" s="18" t="s">
        <v>321</v>
      </c>
      <c r="B52" s="21" t="s">
        <v>322</v>
      </c>
      <c r="H52" s="1">
        <f>G53+G54+G55+G56+G57</f>
        <v>63557.727000000006</v>
      </c>
    </row>
    <row r="53" spans="1:8" x14ac:dyDescent="0.3">
      <c r="A53" s="18" t="s">
        <v>323</v>
      </c>
      <c r="B53" s="22" t="s">
        <v>324</v>
      </c>
      <c r="D53" s="20" t="s">
        <v>22</v>
      </c>
      <c r="E53" s="1">
        <v>98.9</v>
      </c>
      <c r="F53" s="1">
        <v>46.83</v>
      </c>
      <c r="G53" s="1">
        <f t="shared" ref="G53:G57" si="7">E53*F53</f>
        <v>4631.4870000000001</v>
      </c>
    </row>
    <row r="54" spans="1:8" x14ac:dyDescent="0.3">
      <c r="A54" s="18" t="s">
        <v>325</v>
      </c>
      <c r="B54" s="22" t="s">
        <v>326</v>
      </c>
      <c r="D54" s="20" t="s">
        <v>22</v>
      </c>
      <c r="E54" s="1">
        <v>135.4</v>
      </c>
      <c r="F54" s="1">
        <v>89.99</v>
      </c>
      <c r="G54" s="1">
        <f t="shared" si="7"/>
        <v>12184.646000000001</v>
      </c>
    </row>
    <row r="55" spans="1:8" x14ac:dyDescent="0.3">
      <c r="A55" s="18" t="s">
        <v>327</v>
      </c>
      <c r="B55" s="22" t="s">
        <v>328</v>
      </c>
      <c r="D55" s="20" t="s">
        <v>22</v>
      </c>
      <c r="E55" s="1">
        <v>33.65</v>
      </c>
      <c r="F55" s="1">
        <v>237.56</v>
      </c>
      <c r="G55" s="1">
        <f t="shared" si="7"/>
        <v>7993.8939999999993</v>
      </c>
    </row>
    <row r="56" spans="1:8" x14ac:dyDescent="0.3">
      <c r="A56" s="18" t="s">
        <v>329</v>
      </c>
      <c r="B56" s="22" t="s">
        <v>330</v>
      </c>
      <c r="C56" s="87"/>
      <c r="D56" s="20" t="s">
        <v>22</v>
      </c>
      <c r="E56" s="1">
        <f>510</f>
        <v>510</v>
      </c>
      <c r="F56" s="1">
        <v>65.37</v>
      </c>
      <c r="G56" s="1">
        <f t="shared" si="7"/>
        <v>33338.700000000004</v>
      </c>
    </row>
    <row r="57" spans="1:8" x14ac:dyDescent="0.3">
      <c r="A57" s="18" t="s">
        <v>331</v>
      </c>
      <c r="B57" s="22" t="s">
        <v>332</v>
      </c>
      <c r="D57" s="20" t="s">
        <v>21</v>
      </c>
      <c r="E57" s="1">
        <v>18</v>
      </c>
      <c r="F57" s="1">
        <v>300.5</v>
      </c>
      <c r="G57" s="1">
        <f t="shared" si="7"/>
        <v>5409</v>
      </c>
    </row>
    <row r="58" spans="1:8" x14ac:dyDescent="0.3">
      <c r="A58" s="18" t="s">
        <v>333</v>
      </c>
      <c r="B58" s="21" t="s">
        <v>111</v>
      </c>
      <c r="H58" s="1">
        <f>G59+G60+G61</f>
        <v>15811.254499999999</v>
      </c>
    </row>
    <row r="59" spans="1:8" x14ac:dyDescent="0.3">
      <c r="A59" s="18" t="s">
        <v>334</v>
      </c>
      <c r="B59" s="22" t="s">
        <v>335</v>
      </c>
      <c r="D59" s="20" t="s">
        <v>22</v>
      </c>
      <c r="E59" s="1">
        <v>23.55</v>
      </c>
      <c r="F59" s="1">
        <v>135.69</v>
      </c>
      <c r="G59" s="1">
        <f t="shared" ref="G59:G61" si="8">E59*F59</f>
        <v>3195.4994999999999</v>
      </c>
    </row>
    <row r="60" spans="1:8" x14ac:dyDescent="0.3">
      <c r="A60" s="18" t="s">
        <v>336</v>
      </c>
      <c r="B60" s="22" t="s">
        <v>337</v>
      </c>
      <c r="D60" s="20" t="s">
        <v>22</v>
      </c>
      <c r="E60" s="1">
        <v>60.5</v>
      </c>
      <c r="F60" s="1">
        <v>163.13</v>
      </c>
      <c r="G60" s="1">
        <f t="shared" si="8"/>
        <v>9869.3649999999998</v>
      </c>
    </row>
    <row r="61" spans="1:8" x14ac:dyDescent="0.3">
      <c r="A61" s="18" t="s">
        <v>338</v>
      </c>
      <c r="B61" s="22" t="s">
        <v>339</v>
      </c>
      <c r="D61" s="20" t="s">
        <v>22</v>
      </c>
      <c r="E61" s="1">
        <v>9.65</v>
      </c>
      <c r="F61" s="1">
        <v>284.60000000000002</v>
      </c>
      <c r="G61" s="1">
        <f t="shared" si="8"/>
        <v>2746.3900000000003</v>
      </c>
    </row>
    <row r="62" spans="1:8" x14ac:dyDescent="0.3">
      <c r="A62" s="18" t="s">
        <v>340</v>
      </c>
      <c r="B62" s="21" t="s">
        <v>155</v>
      </c>
      <c r="H62" s="1">
        <f>G63+G64+G65</f>
        <v>25501.440000000002</v>
      </c>
    </row>
    <row r="63" spans="1:8" x14ac:dyDescent="0.3">
      <c r="A63" s="18" t="s">
        <v>341</v>
      </c>
      <c r="B63" s="22" t="s">
        <v>342</v>
      </c>
      <c r="D63" s="20" t="s">
        <v>21</v>
      </c>
      <c r="E63" s="1">
        <v>2</v>
      </c>
      <c r="F63" s="1">
        <v>332.4</v>
      </c>
      <c r="G63" s="1">
        <f t="shared" ref="G63:G65" si="9">E63*F63</f>
        <v>664.8</v>
      </c>
    </row>
    <row r="64" spans="1:8" x14ac:dyDescent="0.3">
      <c r="A64" s="18" t="s">
        <v>343</v>
      </c>
      <c r="B64" s="22" t="s">
        <v>344</v>
      </c>
      <c r="C64" s="87"/>
      <c r="D64" s="20" t="s">
        <v>21</v>
      </c>
      <c r="E64" s="1">
        <v>664</v>
      </c>
      <c r="F64" s="1">
        <v>20.94</v>
      </c>
      <c r="G64" s="1">
        <f t="shared" si="9"/>
        <v>13904.160000000002</v>
      </c>
    </row>
    <row r="65" spans="1:8" x14ac:dyDescent="0.3">
      <c r="A65" s="18" t="s">
        <v>345</v>
      </c>
      <c r="B65" s="22" t="s">
        <v>346</v>
      </c>
      <c r="D65" s="20" t="s">
        <v>21</v>
      </c>
      <c r="E65" s="1">
        <v>219</v>
      </c>
      <c r="F65" s="1">
        <v>49.92</v>
      </c>
      <c r="G65" s="1">
        <f t="shared" si="9"/>
        <v>10932.48</v>
      </c>
    </row>
    <row r="66" spans="1:8" x14ac:dyDescent="0.3">
      <c r="A66" s="18" t="s">
        <v>347</v>
      </c>
      <c r="B66" s="19" t="s">
        <v>190</v>
      </c>
      <c r="H66" s="19">
        <f>H67+H72+H76+H79+H89</f>
        <v>49372.972900000001</v>
      </c>
    </row>
    <row r="67" spans="1:8" x14ac:dyDescent="0.3">
      <c r="A67" s="18" t="s">
        <v>348</v>
      </c>
      <c r="B67" s="21" t="s">
        <v>349</v>
      </c>
      <c r="H67" s="1">
        <f>G68+G69+G70+G71</f>
        <v>10581.199999999999</v>
      </c>
    </row>
    <row r="68" spans="1:8" x14ac:dyDescent="0.3">
      <c r="A68" s="18" t="s">
        <v>350</v>
      </c>
      <c r="B68" s="22" t="s">
        <v>351</v>
      </c>
      <c r="D68" s="20" t="s">
        <v>285</v>
      </c>
      <c r="E68" s="1">
        <v>31</v>
      </c>
      <c r="F68" s="1">
        <v>105.21</v>
      </c>
      <c r="G68" s="1">
        <f t="shared" ref="G68:G71" si="10">E68*F68</f>
        <v>3261.5099999999998</v>
      </c>
    </row>
    <row r="69" spans="1:8" x14ac:dyDescent="0.3">
      <c r="A69" s="18" t="s">
        <v>352</v>
      </c>
      <c r="B69" s="22" t="s">
        <v>353</v>
      </c>
      <c r="D69" s="20" t="s">
        <v>285</v>
      </c>
      <c r="E69" s="1">
        <v>9</v>
      </c>
      <c r="F69" s="1">
        <v>113.7</v>
      </c>
      <c r="G69" s="1">
        <f t="shared" si="10"/>
        <v>1023.3000000000001</v>
      </c>
    </row>
    <row r="70" spans="1:8" x14ac:dyDescent="0.3">
      <c r="A70" s="18" t="s">
        <v>354</v>
      </c>
      <c r="B70" s="22" t="s">
        <v>355</v>
      </c>
      <c r="D70" s="20" t="s">
        <v>285</v>
      </c>
      <c r="E70" s="1">
        <v>37</v>
      </c>
      <c r="F70" s="1">
        <v>111.27</v>
      </c>
      <c r="G70" s="1">
        <f t="shared" si="10"/>
        <v>4116.99</v>
      </c>
    </row>
    <row r="71" spans="1:8" x14ac:dyDescent="0.3">
      <c r="A71" s="18" t="s">
        <v>356</v>
      </c>
      <c r="B71" s="22" t="s">
        <v>357</v>
      </c>
      <c r="D71" s="20" t="s">
        <v>285</v>
      </c>
      <c r="E71" s="1">
        <v>20</v>
      </c>
      <c r="F71" s="1">
        <v>108.97</v>
      </c>
      <c r="G71" s="1">
        <f t="shared" si="10"/>
        <v>2179.4</v>
      </c>
    </row>
    <row r="72" spans="1:8" x14ac:dyDescent="0.3">
      <c r="A72" s="18" t="s">
        <v>358</v>
      </c>
      <c r="B72" s="21" t="s">
        <v>359</v>
      </c>
      <c r="H72" s="1">
        <f>G73+G74+G75</f>
        <v>2159.4153999999999</v>
      </c>
    </row>
    <row r="73" spans="1:8" x14ac:dyDescent="0.3">
      <c r="A73" s="18" t="s">
        <v>360</v>
      </c>
      <c r="B73" s="22" t="s">
        <v>361</v>
      </c>
      <c r="D73" s="20" t="s">
        <v>22</v>
      </c>
      <c r="E73" s="1">
        <v>7</v>
      </c>
      <c r="F73" s="1">
        <v>33.36</v>
      </c>
      <c r="G73" s="1">
        <f t="shared" ref="G73:G75" si="11">E73*F73</f>
        <v>233.51999999999998</v>
      </c>
    </row>
    <row r="74" spans="1:8" x14ac:dyDescent="0.3">
      <c r="A74" s="18" t="s">
        <v>362</v>
      </c>
      <c r="B74" s="22" t="s">
        <v>363</v>
      </c>
      <c r="D74" s="20" t="s">
        <v>22</v>
      </c>
      <c r="E74" s="1">
        <v>53.75</v>
      </c>
      <c r="F74" s="1">
        <v>33.72</v>
      </c>
      <c r="G74" s="1">
        <f t="shared" si="11"/>
        <v>1812.45</v>
      </c>
    </row>
    <row r="75" spans="1:8" x14ac:dyDescent="0.3">
      <c r="A75" s="18" t="s">
        <v>364</v>
      </c>
      <c r="B75" s="22" t="s">
        <v>365</v>
      </c>
      <c r="D75" s="20" t="s">
        <v>22</v>
      </c>
      <c r="E75" s="1">
        <v>3.86</v>
      </c>
      <c r="F75" s="1">
        <v>29.39</v>
      </c>
      <c r="G75" s="1">
        <f t="shared" si="11"/>
        <v>113.44539999999999</v>
      </c>
    </row>
    <row r="76" spans="1:8" x14ac:dyDescent="0.3">
      <c r="A76" s="18" t="s">
        <v>366</v>
      </c>
      <c r="B76" s="21" t="s">
        <v>367</v>
      </c>
      <c r="H76" s="1">
        <f>G77+G78</f>
        <v>24758.737499999999</v>
      </c>
    </row>
    <row r="77" spans="1:8" x14ac:dyDescent="0.3">
      <c r="A77" s="18" t="s">
        <v>368</v>
      </c>
      <c r="B77" s="22" t="s">
        <v>369</v>
      </c>
      <c r="D77" s="20" t="s">
        <v>22</v>
      </c>
      <c r="E77" s="1">
        <v>7.29</v>
      </c>
      <c r="F77" s="1">
        <v>192.75</v>
      </c>
      <c r="G77" s="1">
        <f t="shared" ref="G77:G78" si="12">E77*F77</f>
        <v>1405.1475</v>
      </c>
    </row>
    <row r="78" spans="1:8" x14ac:dyDescent="0.3">
      <c r="A78" s="18" t="s">
        <v>370</v>
      </c>
      <c r="B78" s="22" t="s">
        <v>371</v>
      </c>
      <c r="D78" s="20" t="s">
        <v>22</v>
      </c>
      <c r="E78" s="1">
        <v>121.16</v>
      </c>
      <c r="F78" s="1">
        <v>192.75</v>
      </c>
      <c r="G78" s="1">
        <f t="shared" si="12"/>
        <v>23353.59</v>
      </c>
    </row>
    <row r="79" spans="1:8" x14ac:dyDescent="0.3">
      <c r="A79" s="18" t="s">
        <v>372</v>
      </c>
      <c r="B79" s="21" t="s">
        <v>373</v>
      </c>
      <c r="H79" s="1">
        <f>G80+G81+G82+G83+G84+G85+G86+G87+G88</f>
        <v>4322.4100000000008</v>
      </c>
    </row>
    <row r="80" spans="1:8" x14ac:dyDescent="0.3">
      <c r="A80" s="18" t="s">
        <v>374</v>
      </c>
      <c r="B80" s="22" t="s">
        <v>375</v>
      </c>
      <c r="D80" s="20" t="s">
        <v>21</v>
      </c>
      <c r="E80" s="1">
        <v>13</v>
      </c>
      <c r="F80" s="1">
        <v>26.77</v>
      </c>
      <c r="G80" s="1">
        <f t="shared" ref="G80:G88" si="13">E80*F80</f>
        <v>348.01</v>
      </c>
    </row>
    <row r="81" spans="1:9" x14ac:dyDescent="0.3">
      <c r="A81" s="18" t="s">
        <v>376</v>
      </c>
      <c r="B81" s="22" t="s">
        <v>377</v>
      </c>
      <c r="D81" s="20" t="s">
        <v>21</v>
      </c>
      <c r="E81" s="1">
        <v>18</v>
      </c>
      <c r="F81" s="1">
        <v>28.67</v>
      </c>
      <c r="G81" s="1">
        <f t="shared" si="13"/>
        <v>516.06000000000006</v>
      </c>
    </row>
    <row r="82" spans="1:9" x14ac:dyDescent="0.3">
      <c r="A82" s="18" t="s">
        <v>378</v>
      </c>
      <c r="B82" s="22" t="s">
        <v>379</v>
      </c>
      <c r="D82" s="20" t="s">
        <v>21</v>
      </c>
      <c r="E82" s="1">
        <v>1</v>
      </c>
      <c r="F82" s="1">
        <v>30.07</v>
      </c>
      <c r="G82" s="1">
        <f t="shared" si="13"/>
        <v>30.07</v>
      </c>
    </row>
    <row r="83" spans="1:9" x14ac:dyDescent="0.3">
      <c r="A83" s="18" t="s">
        <v>380</v>
      </c>
      <c r="B83" s="22" t="s">
        <v>381</v>
      </c>
      <c r="D83" s="20" t="s">
        <v>21</v>
      </c>
      <c r="E83" s="1">
        <v>6</v>
      </c>
      <c r="F83" s="1">
        <v>34.97</v>
      </c>
      <c r="G83" s="1">
        <f t="shared" si="13"/>
        <v>209.82</v>
      </c>
    </row>
    <row r="84" spans="1:9" x14ac:dyDescent="0.3">
      <c r="A84" s="18" t="s">
        <v>382</v>
      </c>
      <c r="B84" s="22" t="s">
        <v>383</v>
      </c>
      <c r="D84" s="20" t="s">
        <v>21</v>
      </c>
      <c r="E84" s="1">
        <v>14</v>
      </c>
      <c r="F84" s="1">
        <v>27.97</v>
      </c>
      <c r="G84" s="1">
        <f t="shared" si="13"/>
        <v>391.58</v>
      </c>
    </row>
    <row r="85" spans="1:9" x14ac:dyDescent="0.3">
      <c r="A85" s="18" t="s">
        <v>384</v>
      </c>
      <c r="B85" s="22" t="s">
        <v>385</v>
      </c>
      <c r="D85" s="20" t="s">
        <v>21</v>
      </c>
      <c r="E85" s="1">
        <v>15</v>
      </c>
      <c r="F85" s="1">
        <v>28.97</v>
      </c>
      <c r="G85" s="1">
        <f t="shared" si="13"/>
        <v>434.54999999999995</v>
      </c>
    </row>
    <row r="86" spans="1:9" x14ac:dyDescent="0.3">
      <c r="A86" s="18" t="s">
        <v>386</v>
      </c>
      <c r="B86" s="22" t="s">
        <v>387</v>
      </c>
      <c r="D86" s="20" t="s">
        <v>21</v>
      </c>
      <c r="E86" s="1">
        <v>25</v>
      </c>
      <c r="F86" s="1">
        <v>63.27</v>
      </c>
      <c r="G86" s="1">
        <f t="shared" si="13"/>
        <v>1581.75</v>
      </c>
    </row>
    <row r="87" spans="1:9" x14ac:dyDescent="0.3">
      <c r="A87" s="18" t="s">
        <v>388</v>
      </c>
      <c r="B87" s="22" t="s">
        <v>389</v>
      </c>
      <c r="D87" s="20" t="s">
        <v>21</v>
      </c>
      <c r="E87" s="1">
        <v>11</v>
      </c>
      <c r="F87" s="1">
        <v>60.52</v>
      </c>
      <c r="G87" s="1">
        <f t="shared" si="13"/>
        <v>665.72</v>
      </c>
    </row>
    <row r="88" spans="1:9" x14ac:dyDescent="0.3">
      <c r="A88" s="18" t="s">
        <v>390</v>
      </c>
      <c r="B88" s="22" t="s">
        <v>391</v>
      </c>
      <c r="D88" s="20" t="s">
        <v>21</v>
      </c>
      <c r="E88" s="1">
        <v>5</v>
      </c>
      <c r="F88" s="1">
        <v>28.97</v>
      </c>
      <c r="G88" s="1">
        <f t="shared" si="13"/>
        <v>144.85</v>
      </c>
    </row>
    <row r="89" spans="1:9" x14ac:dyDescent="0.3">
      <c r="A89" s="18" t="s">
        <v>392</v>
      </c>
      <c r="B89" s="21" t="s">
        <v>221</v>
      </c>
      <c r="H89" s="1">
        <f>G90+G91+G92</f>
        <v>7551.21</v>
      </c>
    </row>
    <row r="90" spans="1:9" x14ac:dyDescent="0.3">
      <c r="A90" s="18" t="s">
        <v>393</v>
      </c>
      <c r="B90" s="22" t="s">
        <v>394</v>
      </c>
      <c r="D90" s="20" t="s">
        <v>21</v>
      </c>
      <c r="E90" s="1">
        <v>6</v>
      </c>
      <c r="F90" s="1">
        <v>398.98</v>
      </c>
      <c r="G90" s="1">
        <f t="shared" ref="G90:G92" si="14">E90*F90</f>
        <v>2393.88</v>
      </c>
    </row>
    <row r="91" spans="1:9" x14ac:dyDescent="0.3">
      <c r="A91" s="18" t="s">
        <v>395</v>
      </c>
      <c r="B91" s="22" t="s">
        <v>396</v>
      </c>
      <c r="D91" s="20" t="s">
        <v>21</v>
      </c>
      <c r="E91" s="1">
        <v>3</v>
      </c>
      <c r="F91" s="1">
        <v>693.25</v>
      </c>
      <c r="G91" s="1">
        <f t="shared" si="14"/>
        <v>2079.75</v>
      </c>
    </row>
    <row r="92" spans="1:9" x14ac:dyDescent="0.3">
      <c r="A92" s="18" t="s">
        <v>397</v>
      </c>
      <c r="B92" s="22" t="s">
        <v>398</v>
      </c>
      <c r="D92" s="20" t="s">
        <v>21</v>
      </c>
      <c r="E92" s="1">
        <v>1</v>
      </c>
      <c r="F92" s="1">
        <v>3077.58</v>
      </c>
      <c r="G92" s="1">
        <f t="shared" si="14"/>
        <v>3077.58</v>
      </c>
    </row>
    <row r="94" spans="1:9" ht="5.25" customHeight="1" x14ac:dyDescent="0.3"/>
    <row r="95" spans="1:9" ht="13.2" x14ac:dyDescent="0.3">
      <c r="A95" s="25"/>
      <c r="B95" s="27" t="s">
        <v>234</v>
      </c>
      <c r="C95" s="25"/>
      <c r="D95" s="25"/>
      <c r="E95" s="25"/>
      <c r="F95" s="25"/>
      <c r="G95" s="25"/>
      <c r="H95" s="26" t="s">
        <v>233</v>
      </c>
      <c r="I95" s="27">
        <f>H66+H51+H30+H13</f>
        <v>191303.83890000003</v>
      </c>
    </row>
    <row r="96" spans="1:9" ht="13.2" x14ac:dyDescent="0.3">
      <c r="A96" s="25"/>
      <c r="B96" s="25"/>
      <c r="C96" s="25"/>
      <c r="D96" s="25"/>
      <c r="E96" s="25"/>
      <c r="F96" s="25"/>
      <c r="G96" s="25"/>
      <c r="H96" s="25"/>
      <c r="I96" s="25"/>
    </row>
  </sheetData>
  <phoneticPr fontId="46" type="noConversion"/>
  <printOptions horizontalCentered="1"/>
  <pageMargins left="0.39370078740157477" right="0" top="0.55118110236220463" bottom="0.70866141732283472" header="0" footer="0.43307086614173229"/>
  <pageSetup paperSize="9" scale="95" orientation="portrait" r:id="rId1"/>
  <headerFooter>
    <oddFooter>&amp;L&amp;"Arial,Cursiva"&amp;6P.&amp;P/&amp;N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554C-33D7-4F36-94E2-EDC1F01C09E3}">
  <sheetPr>
    <outlinePr summaryBelow="0" summaryRight="0"/>
    <pageSetUpPr autoPageBreaks="0"/>
  </sheetPr>
  <dimension ref="B1:W89"/>
  <sheetViews>
    <sheetView showGridLines="0" tabSelected="1" showOutlineSymbols="0" workbookViewId="0">
      <selection activeCell="V28" sqref="V28"/>
    </sheetView>
  </sheetViews>
  <sheetFormatPr baseColWidth="10" defaultRowHeight="12.75" customHeight="1" x14ac:dyDescent="0.3"/>
  <cols>
    <col min="1" max="1" width="3.6640625" style="28" customWidth="1"/>
    <col min="2" max="2" width="4.88671875" style="28" customWidth="1"/>
    <col min="3" max="3" width="6.109375" style="28" customWidth="1"/>
    <col min="4" max="4" width="2" style="28" customWidth="1"/>
    <col min="5" max="5" width="1.44140625" style="28" customWidth="1"/>
    <col min="6" max="6" width="5.6640625" style="28" customWidth="1"/>
    <col min="7" max="7" width="12.88671875" style="28" customWidth="1"/>
    <col min="8" max="8" width="12" style="28" customWidth="1"/>
    <col min="9" max="9" width="26.5546875" style="28" customWidth="1"/>
    <col min="10" max="10" width="1" style="28" customWidth="1"/>
    <col min="11" max="11" width="2.33203125" style="28" customWidth="1"/>
    <col min="12" max="12" width="3.109375" style="28" customWidth="1"/>
    <col min="13" max="13" width="6.88671875" style="28" customWidth="1"/>
    <col min="14" max="14" width="3.109375" style="28" customWidth="1"/>
    <col min="15" max="15" width="1.109375" style="28" customWidth="1"/>
    <col min="16" max="16" width="1" style="28" customWidth="1"/>
    <col min="17" max="17" width="1.6640625" style="28" customWidth="1"/>
    <col min="18" max="18" width="4" style="28" customWidth="1"/>
    <col min="19" max="20" width="1" style="28" customWidth="1"/>
    <col min="21" max="21" width="4.44140625" style="28" hidden="1" customWidth="1"/>
    <col min="22" max="22" width="7.6640625" style="28" customWidth="1"/>
    <col min="23" max="23" width="4.33203125" style="28" customWidth="1"/>
    <col min="24" max="256" width="6.88671875" style="28" customWidth="1"/>
    <col min="257" max="257" width="3.6640625" style="28" customWidth="1"/>
    <col min="258" max="258" width="4.88671875" style="28" customWidth="1"/>
    <col min="259" max="259" width="6.109375" style="28" customWidth="1"/>
    <col min="260" max="260" width="2" style="28" customWidth="1"/>
    <col min="261" max="261" width="1.44140625" style="28" customWidth="1"/>
    <col min="262" max="262" width="5.6640625" style="28" customWidth="1"/>
    <col min="263" max="263" width="12.88671875" style="28" customWidth="1"/>
    <col min="264" max="264" width="12" style="28" customWidth="1"/>
    <col min="265" max="265" width="11.6640625" style="28" customWidth="1"/>
    <col min="266" max="266" width="1" style="28" customWidth="1"/>
    <col min="267" max="267" width="2.33203125" style="28" customWidth="1"/>
    <col min="268" max="268" width="3.109375" style="28" customWidth="1"/>
    <col min="269" max="269" width="6.88671875" style="28" customWidth="1"/>
    <col min="270" max="270" width="3.109375" style="28" customWidth="1"/>
    <col min="271" max="271" width="1.109375" style="28" customWidth="1"/>
    <col min="272" max="272" width="1" style="28" customWidth="1"/>
    <col min="273" max="273" width="1.6640625" style="28" customWidth="1"/>
    <col min="274" max="274" width="4" style="28" customWidth="1"/>
    <col min="275" max="275" width="1" style="28" customWidth="1"/>
    <col min="276" max="277" width="1.33203125" style="28" customWidth="1"/>
    <col min="278" max="278" width="3.33203125" style="28" customWidth="1"/>
    <col min="279" max="279" width="6.6640625" style="28" customWidth="1"/>
    <col min="280" max="512" width="6.88671875" style="28" customWidth="1"/>
    <col min="513" max="513" width="3.6640625" style="28" customWidth="1"/>
    <col min="514" max="514" width="4.88671875" style="28" customWidth="1"/>
    <col min="515" max="515" width="6.109375" style="28" customWidth="1"/>
    <col min="516" max="516" width="2" style="28" customWidth="1"/>
    <col min="517" max="517" width="1.44140625" style="28" customWidth="1"/>
    <col min="518" max="518" width="5.6640625" style="28" customWidth="1"/>
    <col min="519" max="519" width="12.88671875" style="28" customWidth="1"/>
    <col min="520" max="520" width="12" style="28" customWidth="1"/>
    <col min="521" max="521" width="11.6640625" style="28" customWidth="1"/>
    <col min="522" max="522" width="1" style="28" customWidth="1"/>
    <col min="523" max="523" width="2.33203125" style="28" customWidth="1"/>
    <col min="524" max="524" width="3.109375" style="28" customWidth="1"/>
    <col min="525" max="525" width="6.88671875" style="28" customWidth="1"/>
    <col min="526" max="526" width="3.109375" style="28" customWidth="1"/>
    <col min="527" max="527" width="1.109375" style="28" customWidth="1"/>
    <col min="528" max="528" width="1" style="28" customWidth="1"/>
    <col min="529" max="529" width="1.6640625" style="28" customWidth="1"/>
    <col min="530" max="530" width="4" style="28" customWidth="1"/>
    <col min="531" max="531" width="1" style="28" customWidth="1"/>
    <col min="532" max="533" width="1.33203125" style="28" customWidth="1"/>
    <col min="534" max="534" width="3.33203125" style="28" customWidth="1"/>
    <col min="535" max="535" width="6.6640625" style="28" customWidth="1"/>
    <col min="536" max="768" width="6.88671875" style="28" customWidth="1"/>
    <col min="769" max="769" width="3.6640625" style="28" customWidth="1"/>
    <col min="770" max="770" width="4.88671875" style="28" customWidth="1"/>
    <col min="771" max="771" width="6.109375" style="28" customWidth="1"/>
    <col min="772" max="772" width="2" style="28" customWidth="1"/>
    <col min="773" max="773" width="1.44140625" style="28" customWidth="1"/>
    <col min="774" max="774" width="5.6640625" style="28" customWidth="1"/>
    <col min="775" max="775" width="12.88671875" style="28" customWidth="1"/>
    <col min="776" max="776" width="12" style="28" customWidth="1"/>
    <col min="777" max="777" width="11.6640625" style="28" customWidth="1"/>
    <col min="778" max="778" width="1" style="28" customWidth="1"/>
    <col min="779" max="779" width="2.33203125" style="28" customWidth="1"/>
    <col min="780" max="780" width="3.109375" style="28" customWidth="1"/>
    <col min="781" max="781" width="6.88671875" style="28" customWidth="1"/>
    <col min="782" max="782" width="3.109375" style="28" customWidth="1"/>
    <col min="783" max="783" width="1.109375" style="28" customWidth="1"/>
    <col min="784" max="784" width="1" style="28" customWidth="1"/>
    <col min="785" max="785" width="1.6640625" style="28" customWidth="1"/>
    <col min="786" max="786" width="4" style="28" customWidth="1"/>
    <col min="787" max="787" width="1" style="28" customWidth="1"/>
    <col min="788" max="789" width="1.33203125" style="28" customWidth="1"/>
    <col min="790" max="790" width="3.33203125" style="28" customWidth="1"/>
    <col min="791" max="791" width="6.6640625" style="28" customWidth="1"/>
    <col min="792" max="1024" width="6.88671875" style="28" customWidth="1"/>
    <col min="1025" max="1025" width="3.6640625" style="28" customWidth="1"/>
    <col min="1026" max="1026" width="4.88671875" style="28" customWidth="1"/>
    <col min="1027" max="1027" width="6.109375" style="28" customWidth="1"/>
    <col min="1028" max="1028" width="2" style="28" customWidth="1"/>
    <col min="1029" max="1029" width="1.44140625" style="28" customWidth="1"/>
    <col min="1030" max="1030" width="5.6640625" style="28" customWidth="1"/>
    <col min="1031" max="1031" width="12.88671875" style="28" customWidth="1"/>
    <col min="1032" max="1032" width="12" style="28" customWidth="1"/>
    <col min="1033" max="1033" width="11.6640625" style="28" customWidth="1"/>
    <col min="1034" max="1034" width="1" style="28" customWidth="1"/>
    <col min="1035" max="1035" width="2.33203125" style="28" customWidth="1"/>
    <col min="1036" max="1036" width="3.109375" style="28" customWidth="1"/>
    <col min="1037" max="1037" width="6.88671875" style="28" customWidth="1"/>
    <col min="1038" max="1038" width="3.109375" style="28" customWidth="1"/>
    <col min="1039" max="1039" width="1.109375" style="28" customWidth="1"/>
    <col min="1040" max="1040" width="1" style="28" customWidth="1"/>
    <col min="1041" max="1041" width="1.6640625" style="28" customWidth="1"/>
    <col min="1042" max="1042" width="4" style="28" customWidth="1"/>
    <col min="1043" max="1043" width="1" style="28" customWidth="1"/>
    <col min="1044" max="1045" width="1.33203125" style="28" customWidth="1"/>
    <col min="1046" max="1046" width="3.33203125" style="28" customWidth="1"/>
    <col min="1047" max="1047" width="6.6640625" style="28" customWidth="1"/>
    <col min="1048" max="1280" width="6.88671875" style="28" customWidth="1"/>
    <col min="1281" max="1281" width="3.6640625" style="28" customWidth="1"/>
    <col min="1282" max="1282" width="4.88671875" style="28" customWidth="1"/>
    <col min="1283" max="1283" width="6.109375" style="28" customWidth="1"/>
    <col min="1284" max="1284" width="2" style="28" customWidth="1"/>
    <col min="1285" max="1285" width="1.44140625" style="28" customWidth="1"/>
    <col min="1286" max="1286" width="5.6640625" style="28" customWidth="1"/>
    <col min="1287" max="1287" width="12.88671875" style="28" customWidth="1"/>
    <col min="1288" max="1288" width="12" style="28" customWidth="1"/>
    <col min="1289" max="1289" width="11.6640625" style="28" customWidth="1"/>
    <col min="1290" max="1290" width="1" style="28" customWidth="1"/>
    <col min="1291" max="1291" width="2.33203125" style="28" customWidth="1"/>
    <col min="1292" max="1292" width="3.109375" style="28" customWidth="1"/>
    <col min="1293" max="1293" width="6.88671875" style="28" customWidth="1"/>
    <col min="1294" max="1294" width="3.109375" style="28" customWidth="1"/>
    <col min="1295" max="1295" width="1.109375" style="28" customWidth="1"/>
    <col min="1296" max="1296" width="1" style="28" customWidth="1"/>
    <col min="1297" max="1297" width="1.6640625" style="28" customWidth="1"/>
    <col min="1298" max="1298" width="4" style="28" customWidth="1"/>
    <col min="1299" max="1299" width="1" style="28" customWidth="1"/>
    <col min="1300" max="1301" width="1.33203125" style="28" customWidth="1"/>
    <col min="1302" max="1302" width="3.33203125" style="28" customWidth="1"/>
    <col min="1303" max="1303" width="6.6640625" style="28" customWidth="1"/>
    <col min="1304" max="1536" width="6.88671875" style="28" customWidth="1"/>
    <col min="1537" max="1537" width="3.6640625" style="28" customWidth="1"/>
    <col min="1538" max="1538" width="4.88671875" style="28" customWidth="1"/>
    <col min="1539" max="1539" width="6.109375" style="28" customWidth="1"/>
    <col min="1540" max="1540" width="2" style="28" customWidth="1"/>
    <col min="1541" max="1541" width="1.44140625" style="28" customWidth="1"/>
    <col min="1542" max="1542" width="5.6640625" style="28" customWidth="1"/>
    <col min="1543" max="1543" width="12.88671875" style="28" customWidth="1"/>
    <col min="1544" max="1544" width="12" style="28" customWidth="1"/>
    <col min="1545" max="1545" width="11.6640625" style="28" customWidth="1"/>
    <col min="1546" max="1546" width="1" style="28" customWidth="1"/>
    <col min="1547" max="1547" width="2.33203125" style="28" customWidth="1"/>
    <col min="1548" max="1548" width="3.109375" style="28" customWidth="1"/>
    <col min="1549" max="1549" width="6.88671875" style="28" customWidth="1"/>
    <col min="1550" max="1550" width="3.109375" style="28" customWidth="1"/>
    <col min="1551" max="1551" width="1.109375" style="28" customWidth="1"/>
    <col min="1552" max="1552" width="1" style="28" customWidth="1"/>
    <col min="1553" max="1553" width="1.6640625" style="28" customWidth="1"/>
    <col min="1554" max="1554" width="4" style="28" customWidth="1"/>
    <col min="1555" max="1555" width="1" style="28" customWidth="1"/>
    <col min="1556" max="1557" width="1.33203125" style="28" customWidth="1"/>
    <col min="1558" max="1558" width="3.33203125" style="28" customWidth="1"/>
    <col min="1559" max="1559" width="6.6640625" style="28" customWidth="1"/>
    <col min="1560" max="1792" width="6.88671875" style="28" customWidth="1"/>
    <col min="1793" max="1793" width="3.6640625" style="28" customWidth="1"/>
    <col min="1794" max="1794" width="4.88671875" style="28" customWidth="1"/>
    <col min="1795" max="1795" width="6.109375" style="28" customWidth="1"/>
    <col min="1796" max="1796" width="2" style="28" customWidth="1"/>
    <col min="1797" max="1797" width="1.44140625" style="28" customWidth="1"/>
    <col min="1798" max="1798" width="5.6640625" style="28" customWidth="1"/>
    <col min="1799" max="1799" width="12.88671875" style="28" customWidth="1"/>
    <col min="1800" max="1800" width="12" style="28" customWidth="1"/>
    <col min="1801" max="1801" width="11.6640625" style="28" customWidth="1"/>
    <col min="1802" max="1802" width="1" style="28" customWidth="1"/>
    <col min="1803" max="1803" width="2.33203125" style="28" customWidth="1"/>
    <col min="1804" max="1804" width="3.109375" style="28" customWidth="1"/>
    <col min="1805" max="1805" width="6.88671875" style="28" customWidth="1"/>
    <col min="1806" max="1806" width="3.109375" style="28" customWidth="1"/>
    <col min="1807" max="1807" width="1.109375" style="28" customWidth="1"/>
    <col min="1808" max="1808" width="1" style="28" customWidth="1"/>
    <col min="1809" max="1809" width="1.6640625" style="28" customWidth="1"/>
    <col min="1810" max="1810" width="4" style="28" customWidth="1"/>
    <col min="1811" max="1811" width="1" style="28" customWidth="1"/>
    <col min="1812" max="1813" width="1.33203125" style="28" customWidth="1"/>
    <col min="1814" max="1814" width="3.33203125" style="28" customWidth="1"/>
    <col min="1815" max="1815" width="6.6640625" style="28" customWidth="1"/>
    <col min="1816" max="2048" width="6.88671875" style="28" customWidth="1"/>
    <col min="2049" max="2049" width="3.6640625" style="28" customWidth="1"/>
    <col min="2050" max="2050" width="4.88671875" style="28" customWidth="1"/>
    <col min="2051" max="2051" width="6.109375" style="28" customWidth="1"/>
    <col min="2052" max="2052" width="2" style="28" customWidth="1"/>
    <col min="2053" max="2053" width="1.44140625" style="28" customWidth="1"/>
    <col min="2054" max="2054" width="5.6640625" style="28" customWidth="1"/>
    <col min="2055" max="2055" width="12.88671875" style="28" customWidth="1"/>
    <col min="2056" max="2056" width="12" style="28" customWidth="1"/>
    <col min="2057" max="2057" width="11.6640625" style="28" customWidth="1"/>
    <col min="2058" max="2058" width="1" style="28" customWidth="1"/>
    <col min="2059" max="2059" width="2.33203125" style="28" customWidth="1"/>
    <col min="2060" max="2060" width="3.109375" style="28" customWidth="1"/>
    <col min="2061" max="2061" width="6.88671875" style="28" customWidth="1"/>
    <col min="2062" max="2062" width="3.109375" style="28" customWidth="1"/>
    <col min="2063" max="2063" width="1.109375" style="28" customWidth="1"/>
    <col min="2064" max="2064" width="1" style="28" customWidth="1"/>
    <col min="2065" max="2065" width="1.6640625" style="28" customWidth="1"/>
    <col min="2066" max="2066" width="4" style="28" customWidth="1"/>
    <col min="2067" max="2067" width="1" style="28" customWidth="1"/>
    <col min="2068" max="2069" width="1.33203125" style="28" customWidth="1"/>
    <col min="2070" max="2070" width="3.33203125" style="28" customWidth="1"/>
    <col min="2071" max="2071" width="6.6640625" style="28" customWidth="1"/>
    <col min="2072" max="2304" width="6.88671875" style="28" customWidth="1"/>
    <col min="2305" max="2305" width="3.6640625" style="28" customWidth="1"/>
    <col min="2306" max="2306" width="4.88671875" style="28" customWidth="1"/>
    <col min="2307" max="2307" width="6.109375" style="28" customWidth="1"/>
    <col min="2308" max="2308" width="2" style="28" customWidth="1"/>
    <col min="2309" max="2309" width="1.44140625" style="28" customWidth="1"/>
    <col min="2310" max="2310" width="5.6640625" style="28" customWidth="1"/>
    <col min="2311" max="2311" width="12.88671875" style="28" customWidth="1"/>
    <col min="2312" max="2312" width="12" style="28" customWidth="1"/>
    <col min="2313" max="2313" width="11.6640625" style="28" customWidth="1"/>
    <col min="2314" max="2314" width="1" style="28" customWidth="1"/>
    <col min="2315" max="2315" width="2.33203125" style="28" customWidth="1"/>
    <col min="2316" max="2316" width="3.109375" style="28" customWidth="1"/>
    <col min="2317" max="2317" width="6.88671875" style="28" customWidth="1"/>
    <col min="2318" max="2318" width="3.109375" style="28" customWidth="1"/>
    <col min="2319" max="2319" width="1.109375" style="28" customWidth="1"/>
    <col min="2320" max="2320" width="1" style="28" customWidth="1"/>
    <col min="2321" max="2321" width="1.6640625" style="28" customWidth="1"/>
    <col min="2322" max="2322" width="4" style="28" customWidth="1"/>
    <col min="2323" max="2323" width="1" style="28" customWidth="1"/>
    <col min="2324" max="2325" width="1.33203125" style="28" customWidth="1"/>
    <col min="2326" max="2326" width="3.33203125" style="28" customWidth="1"/>
    <col min="2327" max="2327" width="6.6640625" style="28" customWidth="1"/>
    <col min="2328" max="2560" width="6.88671875" style="28" customWidth="1"/>
    <col min="2561" max="2561" width="3.6640625" style="28" customWidth="1"/>
    <col min="2562" max="2562" width="4.88671875" style="28" customWidth="1"/>
    <col min="2563" max="2563" width="6.109375" style="28" customWidth="1"/>
    <col min="2564" max="2564" width="2" style="28" customWidth="1"/>
    <col min="2565" max="2565" width="1.44140625" style="28" customWidth="1"/>
    <col min="2566" max="2566" width="5.6640625" style="28" customWidth="1"/>
    <col min="2567" max="2567" width="12.88671875" style="28" customWidth="1"/>
    <col min="2568" max="2568" width="12" style="28" customWidth="1"/>
    <col min="2569" max="2569" width="11.6640625" style="28" customWidth="1"/>
    <col min="2570" max="2570" width="1" style="28" customWidth="1"/>
    <col min="2571" max="2571" width="2.33203125" style="28" customWidth="1"/>
    <col min="2572" max="2572" width="3.109375" style="28" customWidth="1"/>
    <col min="2573" max="2573" width="6.88671875" style="28" customWidth="1"/>
    <col min="2574" max="2574" width="3.109375" style="28" customWidth="1"/>
    <col min="2575" max="2575" width="1.109375" style="28" customWidth="1"/>
    <col min="2576" max="2576" width="1" style="28" customWidth="1"/>
    <col min="2577" max="2577" width="1.6640625" style="28" customWidth="1"/>
    <col min="2578" max="2578" width="4" style="28" customWidth="1"/>
    <col min="2579" max="2579" width="1" style="28" customWidth="1"/>
    <col min="2580" max="2581" width="1.33203125" style="28" customWidth="1"/>
    <col min="2582" max="2582" width="3.33203125" style="28" customWidth="1"/>
    <col min="2583" max="2583" width="6.6640625" style="28" customWidth="1"/>
    <col min="2584" max="2816" width="6.88671875" style="28" customWidth="1"/>
    <col min="2817" max="2817" width="3.6640625" style="28" customWidth="1"/>
    <col min="2818" max="2818" width="4.88671875" style="28" customWidth="1"/>
    <col min="2819" max="2819" width="6.109375" style="28" customWidth="1"/>
    <col min="2820" max="2820" width="2" style="28" customWidth="1"/>
    <col min="2821" max="2821" width="1.44140625" style="28" customWidth="1"/>
    <col min="2822" max="2822" width="5.6640625" style="28" customWidth="1"/>
    <col min="2823" max="2823" width="12.88671875" style="28" customWidth="1"/>
    <col min="2824" max="2824" width="12" style="28" customWidth="1"/>
    <col min="2825" max="2825" width="11.6640625" style="28" customWidth="1"/>
    <col min="2826" max="2826" width="1" style="28" customWidth="1"/>
    <col min="2827" max="2827" width="2.33203125" style="28" customWidth="1"/>
    <col min="2828" max="2828" width="3.109375" style="28" customWidth="1"/>
    <col min="2829" max="2829" width="6.88671875" style="28" customWidth="1"/>
    <col min="2830" max="2830" width="3.109375" style="28" customWidth="1"/>
    <col min="2831" max="2831" width="1.109375" style="28" customWidth="1"/>
    <col min="2832" max="2832" width="1" style="28" customWidth="1"/>
    <col min="2833" max="2833" width="1.6640625" style="28" customWidth="1"/>
    <col min="2834" max="2834" width="4" style="28" customWidth="1"/>
    <col min="2835" max="2835" width="1" style="28" customWidth="1"/>
    <col min="2836" max="2837" width="1.33203125" style="28" customWidth="1"/>
    <col min="2838" max="2838" width="3.33203125" style="28" customWidth="1"/>
    <col min="2839" max="2839" width="6.6640625" style="28" customWidth="1"/>
    <col min="2840" max="3072" width="6.88671875" style="28" customWidth="1"/>
    <col min="3073" max="3073" width="3.6640625" style="28" customWidth="1"/>
    <col min="3074" max="3074" width="4.88671875" style="28" customWidth="1"/>
    <col min="3075" max="3075" width="6.109375" style="28" customWidth="1"/>
    <col min="3076" max="3076" width="2" style="28" customWidth="1"/>
    <col min="3077" max="3077" width="1.44140625" style="28" customWidth="1"/>
    <col min="3078" max="3078" width="5.6640625" style="28" customWidth="1"/>
    <col min="3079" max="3079" width="12.88671875" style="28" customWidth="1"/>
    <col min="3080" max="3080" width="12" style="28" customWidth="1"/>
    <col min="3081" max="3081" width="11.6640625" style="28" customWidth="1"/>
    <col min="3082" max="3082" width="1" style="28" customWidth="1"/>
    <col min="3083" max="3083" width="2.33203125" style="28" customWidth="1"/>
    <col min="3084" max="3084" width="3.109375" style="28" customWidth="1"/>
    <col min="3085" max="3085" width="6.88671875" style="28" customWidth="1"/>
    <col min="3086" max="3086" width="3.109375" style="28" customWidth="1"/>
    <col min="3087" max="3087" width="1.109375" style="28" customWidth="1"/>
    <col min="3088" max="3088" width="1" style="28" customWidth="1"/>
    <col min="3089" max="3089" width="1.6640625" style="28" customWidth="1"/>
    <col min="3090" max="3090" width="4" style="28" customWidth="1"/>
    <col min="3091" max="3091" width="1" style="28" customWidth="1"/>
    <col min="3092" max="3093" width="1.33203125" style="28" customWidth="1"/>
    <col min="3094" max="3094" width="3.33203125" style="28" customWidth="1"/>
    <col min="3095" max="3095" width="6.6640625" style="28" customWidth="1"/>
    <col min="3096" max="3328" width="6.88671875" style="28" customWidth="1"/>
    <col min="3329" max="3329" width="3.6640625" style="28" customWidth="1"/>
    <col min="3330" max="3330" width="4.88671875" style="28" customWidth="1"/>
    <col min="3331" max="3331" width="6.109375" style="28" customWidth="1"/>
    <col min="3332" max="3332" width="2" style="28" customWidth="1"/>
    <col min="3333" max="3333" width="1.44140625" style="28" customWidth="1"/>
    <col min="3334" max="3334" width="5.6640625" style="28" customWidth="1"/>
    <col min="3335" max="3335" width="12.88671875" style="28" customWidth="1"/>
    <col min="3336" max="3336" width="12" style="28" customWidth="1"/>
    <col min="3337" max="3337" width="11.6640625" style="28" customWidth="1"/>
    <col min="3338" max="3338" width="1" style="28" customWidth="1"/>
    <col min="3339" max="3339" width="2.33203125" style="28" customWidth="1"/>
    <col min="3340" max="3340" width="3.109375" style="28" customWidth="1"/>
    <col min="3341" max="3341" width="6.88671875" style="28" customWidth="1"/>
    <col min="3342" max="3342" width="3.109375" style="28" customWidth="1"/>
    <col min="3343" max="3343" width="1.109375" style="28" customWidth="1"/>
    <col min="3344" max="3344" width="1" style="28" customWidth="1"/>
    <col min="3345" max="3345" width="1.6640625" style="28" customWidth="1"/>
    <col min="3346" max="3346" width="4" style="28" customWidth="1"/>
    <col min="3347" max="3347" width="1" style="28" customWidth="1"/>
    <col min="3348" max="3349" width="1.33203125" style="28" customWidth="1"/>
    <col min="3350" max="3350" width="3.33203125" style="28" customWidth="1"/>
    <col min="3351" max="3351" width="6.6640625" style="28" customWidth="1"/>
    <col min="3352" max="3584" width="6.88671875" style="28" customWidth="1"/>
    <col min="3585" max="3585" width="3.6640625" style="28" customWidth="1"/>
    <col min="3586" max="3586" width="4.88671875" style="28" customWidth="1"/>
    <col min="3587" max="3587" width="6.109375" style="28" customWidth="1"/>
    <col min="3588" max="3588" width="2" style="28" customWidth="1"/>
    <col min="3589" max="3589" width="1.44140625" style="28" customWidth="1"/>
    <col min="3590" max="3590" width="5.6640625" style="28" customWidth="1"/>
    <col min="3591" max="3591" width="12.88671875" style="28" customWidth="1"/>
    <col min="3592" max="3592" width="12" style="28" customWidth="1"/>
    <col min="3593" max="3593" width="11.6640625" style="28" customWidth="1"/>
    <col min="3594" max="3594" width="1" style="28" customWidth="1"/>
    <col min="3595" max="3595" width="2.33203125" style="28" customWidth="1"/>
    <col min="3596" max="3596" width="3.109375" style="28" customWidth="1"/>
    <col min="3597" max="3597" width="6.88671875" style="28" customWidth="1"/>
    <col min="3598" max="3598" width="3.109375" style="28" customWidth="1"/>
    <col min="3599" max="3599" width="1.109375" style="28" customWidth="1"/>
    <col min="3600" max="3600" width="1" style="28" customWidth="1"/>
    <col min="3601" max="3601" width="1.6640625" style="28" customWidth="1"/>
    <col min="3602" max="3602" width="4" style="28" customWidth="1"/>
    <col min="3603" max="3603" width="1" style="28" customWidth="1"/>
    <col min="3604" max="3605" width="1.33203125" style="28" customWidth="1"/>
    <col min="3606" max="3606" width="3.33203125" style="28" customWidth="1"/>
    <col min="3607" max="3607" width="6.6640625" style="28" customWidth="1"/>
    <col min="3608" max="3840" width="6.88671875" style="28" customWidth="1"/>
    <col min="3841" max="3841" width="3.6640625" style="28" customWidth="1"/>
    <col min="3842" max="3842" width="4.88671875" style="28" customWidth="1"/>
    <col min="3843" max="3843" width="6.109375" style="28" customWidth="1"/>
    <col min="3844" max="3844" width="2" style="28" customWidth="1"/>
    <col min="3845" max="3845" width="1.44140625" style="28" customWidth="1"/>
    <col min="3846" max="3846" width="5.6640625" style="28" customWidth="1"/>
    <col min="3847" max="3847" width="12.88671875" style="28" customWidth="1"/>
    <col min="3848" max="3848" width="12" style="28" customWidth="1"/>
    <col min="3849" max="3849" width="11.6640625" style="28" customWidth="1"/>
    <col min="3850" max="3850" width="1" style="28" customWidth="1"/>
    <col min="3851" max="3851" width="2.33203125" style="28" customWidth="1"/>
    <col min="3852" max="3852" width="3.109375" style="28" customWidth="1"/>
    <col min="3853" max="3853" width="6.88671875" style="28" customWidth="1"/>
    <col min="3854" max="3854" width="3.109375" style="28" customWidth="1"/>
    <col min="3855" max="3855" width="1.109375" style="28" customWidth="1"/>
    <col min="3856" max="3856" width="1" style="28" customWidth="1"/>
    <col min="3857" max="3857" width="1.6640625" style="28" customWidth="1"/>
    <col min="3858" max="3858" width="4" style="28" customWidth="1"/>
    <col min="3859" max="3859" width="1" style="28" customWidth="1"/>
    <col min="3860" max="3861" width="1.33203125" style="28" customWidth="1"/>
    <col min="3862" max="3862" width="3.33203125" style="28" customWidth="1"/>
    <col min="3863" max="3863" width="6.6640625" style="28" customWidth="1"/>
    <col min="3864" max="4096" width="6.88671875" style="28" customWidth="1"/>
    <col min="4097" max="4097" width="3.6640625" style="28" customWidth="1"/>
    <col min="4098" max="4098" width="4.88671875" style="28" customWidth="1"/>
    <col min="4099" max="4099" width="6.109375" style="28" customWidth="1"/>
    <col min="4100" max="4100" width="2" style="28" customWidth="1"/>
    <col min="4101" max="4101" width="1.44140625" style="28" customWidth="1"/>
    <col min="4102" max="4102" width="5.6640625" style="28" customWidth="1"/>
    <col min="4103" max="4103" width="12.88671875" style="28" customWidth="1"/>
    <col min="4104" max="4104" width="12" style="28" customWidth="1"/>
    <col min="4105" max="4105" width="11.6640625" style="28" customWidth="1"/>
    <col min="4106" max="4106" width="1" style="28" customWidth="1"/>
    <col min="4107" max="4107" width="2.33203125" style="28" customWidth="1"/>
    <col min="4108" max="4108" width="3.109375" style="28" customWidth="1"/>
    <col min="4109" max="4109" width="6.88671875" style="28" customWidth="1"/>
    <col min="4110" max="4110" width="3.109375" style="28" customWidth="1"/>
    <col min="4111" max="4111" width="1.109375" style="28" customWidth="1"/>
    <col min="4112" max="4112" width="1" style="28" customWidth="1"/>
    <col min="4113" max="4113" width="1.6640625" style="28" customWidth="1"/>
    <col min="4114" max="4114" width="4" style="28" customWidth="1"/>
    <col min="4115" max="4115" width="1" style="28" customWidth="1"/>
    <col min="4116" max="4117" width="1.33203125" style="28" customWidth="1"/>
    <col min="4118" max="4118" width="3.33203125" style="28" customWidth="1"/>
    <col min="4119" max="4119" width="6.6640625" style="28" customWidth="1"/>
    <col min="4120" max="4352" width="6.88671875" style="28" customWidth="1"/>
    <col min="4353" max="4353" width="3.6640625" style="28" customWidth="1"/>
    <col min="4354" max="4354" width="4.88671875" style="28" customWidth="1"/>
    <col min="4355" max="4355" width="6.109375" style="28" customWidth="1"/>
    <col min="4356" max="4356" width="2" style="28" customWidth="1"/>
    <col min="4357" max="4357" width="1.44140625" style="28" customWidth="1"/>
    <col min="4358" max="4358" width="5.6640625" style="28" customWidth="1"/>
    <col min="4359" max="4359" width="12.88671875" style="28" customWidth="1"/>
    <col min="4360" max="4360" width="12" style="28" customWidth="1"/>
    <col min="4361" max="4361" width="11.6640625" style="28" customWidth="1"/>
    <col min="4362" max="4362" width="1" style="28" customWidth="1"/>
    <col min="4363" max="4363" width="2.33203125" style="28" customWidth="1"/>
    <col min="4364" max="4364" width="3.109375" style="28" customWidth="1"/>
    <col min="4365" max="4365" width="6.88671875" style="28" customWidth="1"/>
    <col min="4366" max="4366" width="3.109375" style="28" customWidth="1"/>
    <col min="4367" max="4367" width="1.109375" style="28" customWidth="1"/>
    <col min="4368" max="4368" width="1" style="28" customWidth="1"/>
    <col min="4369" max="4369" width="1.6640625" style="28" customWidth="1"/>
    <col min="4370" max="4370" width="4" style="28" customWidth="1"/>
    <col min="4371" max="4371" width="1" style="28" customWidth="1"/>
    <col min="4372" max="4373" width="1.33203125" style="28" customWidth="1"/>
    <col min="4374" max="4374" width="3.33203125" style="28" customWidth="1"/>
    <col min="4375" max="4375" width="6.6640625" style="28" customWidth="1"/>
    <col min="4376" max="4608" width="6.88671875" style="28" customWidth="1"/>
    <col min="4609" max="4609" width="3.6640625" style="28" customWidth="1"/>
    <col min="4610" max="4610" width="4.88671875" style="28" customWidth="1"/>
    <col min="4611" max="4611" width="6.109375" style="28" customWidth="1"/>
    <col min="4612" max="4612" width="2" style="28" customWidth="1"/>
    <col min="4613" max="4613" width="1.44140625" style="28" customWidth="1"/>
    <col min="4614" max="4614" width="5.6640625" style="28" customWidth="1"/>
    <col min="4615" max="4615" width="12.88671875" style="28" customWidth="1"/>
    <col min="4616" max="4616" width="12" style="28" customWidth="1"/>
    <col min="4617" max="4617" width="11.6640625" style="28" customWidth="1"/>
    <col min="4618" max="4618" width="1" style="28" customWidth="1"/>
    <col min="4619" max="4619" width="2.33203125" style="28" customWidth="1"/>
    <col min="4620" max="4620" width="3.109375" style="28" customWidth="1"/>
    <col min="4621" max="4621" width="6.88671875" style="28" customWidth="1"/>
    <col min="4622" max="4622" width="3.109375" style="28" customWidth="1"/>
    <col min="4623" max="4623" width="1.109375" style="28" customWidth="1"/>
    <col min="4624" max="4624" width="1" style="28" customWidth="1"/>
    <col min="4625" max="4625" width="1.6640625" style="28" customWidth="1"/>
    <col min="4626" max="4626" width="4" style="28" customWidth="1"/>
    <col min="4627" max="4627" width="1" style="28" customWidth="1"/>
    <col min="4628" max="4629" width="1.33203125" style="28" customWidth="1"/>
    <col min="4630" max="4630" width="3.33203125" style="28" customWidth="1"/>
    <col min="4631" max="4631" width="6.6640625" style="28" customWidth="1"/>
    <col min="4632" max="4864" width="6.88671875" style="28" customWidth="1"/>
    <col min="4865" max="4865" width="3.6640625" style="28" customWidth="1"/>
    <col min="4866" max="4866" width="4.88671875" style="28" customWidth="1"/>
    <col min="4867" max="4867" width="6.109375" style="28" customWidth="1"/>
    <col min="4868" max="4868" width="2" style="28" customWidth="1"/>
    <col min="4869" max="4869" width="1.44140625" style="28" customWidth="1"/>
    <col min="4870" max="4870" width="5.6640625" style="28" customWidth="1"/>
    <col min="4871" max="4871" width="12.88671875" style="28" customWidth="1"/>
    <col min="4872" max="4872" width="12" style="28" customWidth="1"/>
    <col min="4873" max="4873" width="11.6640625" style="28" customWidth="1"/>
    <col min="4874" max="4874" width="1" style="28" customWidth="1"/>
    <col min="4875" max="4875" width="2.33203125" style="28" customWidth="1"/>
    <col min="4876" max="4876" width="3.109375" style="28" customWidth="1"/>
    <col min="4877" max="4877" width="6.88671875" style="28" customWidth="1"/>
    <col min="4878" max="4878" width="3.109375" style="28" customWidth="1"/>
    <col min="4879" max="4879" width="1.109375" style="28" customWidth="1"/>
    <col min="4880" max="4880" width="1" style="28" customWidth="1"/>
    <col min="4881" max="4881" width="1.6640625" style="28" customWidth="1"/>
    <col min="4882" max="4882" width="4" style="28" customWidth="1"/>
    <col min="4883" max="4883" width="1" style="28" customWidth="1"/>
    <col min="4884" max="4885" width="1.33203125" style="28" customWidth="1"/>
    <col min="4886" max="4886" width="3.33203125" style="28" customWidth="1"/>
    <col min="4887" max="4887" width="6.6640625" style="28" customWidth="1"/>
    <col min="4888" max="5120" width="6.88671875" style="28" customWidth="1"/>
    <col min="5121" max="5121" width="3.6640625" style="28" customWidth="1"/>
    <col min="5122" max="5122" width="4.88671875" style="28" customWidth="1"/>
    <col min="5123" max="5123" width="6.109375" style="28" customWidth="1"/>
    <col min="5124" max="5124" width="2" style="28" customWidth="1"/>
    <col min="5125" max="5125" width="1.44140625" style="28" customWidth="1"/>
    <col min="5126" max="5126" width="5.6640625" style="28" customWidth="1"/>
    <col min="5127" max="5127" width="12.88671875" style="28" customWidth="1"/>
    <col min="5128" max="5128" width="12" style="28" customWidth="1"/>
    <col min="5129" max="5129" width="11.6640625" style="28" customWidth="1"/>
    <col min="5130" max="5130" width="1" style="28" customWidth="1"/>
    <col min="5131" max="5131" width="2.33203125" style="28" customWidth="1"/>
    <col min="5132" max="5132" width="3.109375" style="28" customWidth="1"/>
    <col min="5133" max="5133" width="6.88671875" style="28" customWidth="1"/>
    <col min="5134" max="5134" width="3.109375" style="28" customWidth="1"/>
    <col min="5135" max="5135" width="1.109375" style="28" customWidth="1"/>
    <col min="5136" max="5136" width="1" style="28" customWidth="1"/>
    <col min="5137" max="5137" width="1.6640625" style="28" customWidth="1"/>
    <col min="5138" max="5138" width="4" style="28" customWidth="1"/>
    <col min="5139" max="5139" width="1" style="28" customWidth="1"/>
    <col min="5140" max="5141" width="1.33203125" style="28" customWidth="1"/>
    <col min="5142" max="5142" width="3.33203125" style="28" customWidth="1"/>
    <col min="5143" max="5143" width="6.6640625" style="28" customWidth="1"/>
    <col min="5144" max="5376" width="6.88671875" style="28" customWidth="1"/>
    <col min="5377" max="5377" width="3.6640625" style="28" customWidth="1"/>
    <col min="5378" max="5378" width="4.88671875" style="28" customWidth="1"/>
    <col min="5379" max="5379" width="6.109375" style="28" customWidth="1"/>
    <col min="5380" max="5380" width="2" style="28" customWidth="1"/>
    <col min="5381" max="5381" width="1.44140625" style="28" customWidth="1"/>
    <col min="5382" max="5382" width="5.6640625" style="28" customWidth="1"/>
    <col min="5383" max="5383" width="12.88671875" style="28" customWidth="1"/>
    <col min="5384" max="5384" width="12" style="28" customWidth="1"/>
    <col min="5385" max="5385" width="11.6640625" style="28" customWidth="1"/>
    <col min="5386" max="5386" width="1" style="28" customWidth="1"/>
    <col min="5387" max="5387" width="2.33203125" style="28" customWidth="1"/>
    <col min="5388" max="5388" width="3.109375" style="28" customWidth="1"/>
    <col min="5389" max="5389" width="6.88671875" style="28" customWidth="1"/>
    <col min="5390" max="5390" width="3.109375" style="28" customWidth="1"/>
    <col min="5391" max="5391" width="1.109375" style="28" customWidth="1"/>
    <col min="5392" max="5392" width="1" style="28" customWidth="1"/>
    <col min="5393" max="5393" width="1.6640625" style="28" customWidth="1"/>
    <col min="5394" max="5394" width="4" style="28" customWidth="1"/>
    <col min="5395" max="5395" width="1" style="28" customWidth="1"/>
    <col min="5396" max="5397" width="1.33203125" style="28" customWidth="1"/>
    <col min="5398" max="5398" width="3.33203125" style="28" customWidth="1"/>
    <col min="5399" max="5399" width="6.6640625" style="28" customWidth="1"/>
    <col min="5400" max="5632" width="6.88671875" style="28" customWidth="1"/>
    <col min="5633" max="5633" width="3.6640625" style="28" customWidth="1"/>
    <col min="5634" max="5634" width="4.88671875" style="28" customWidth="1"/>
    <col min="5635" max="5635" width="6.109375" style="28" customWidth="1"/>
    <col min="5636" max="5636" width="2" style="28" customWidth="1"/>
    <col min="5637" max="5637" width="1.44140625" style="28" customWidth="1"/>
    <col min="5638" max="5638" width="5.6640625" style="28" customWidth="1"/>
    <col min="5639" max="5639" width="12.88671875" style="28" customWidth="1"/>
    <col min="5640" max="5640" width="12" style="28" customWidth="1"/>
    <col min="5641" max="5641" width="11.6640625" style="28" customWidth="1"/>
    <col min="5642" max="5642" width="1" style="28" customWidth="1"/>
    <col min="5643" max="5643" width="2.33203125" style="28" customWidth="1"/>
    <col min="5644" max="5644" width="3.109375" style="28" customWidth="1"/>
    <col min="5645" max="5645" width="6.88671875" style="28" customWidth="1"/>
    <col min="5646" max="5646" width="3.109375" style="28" customWidth="1"/>
    <col min="5647" max="5647" width="1.109375" style="28" customWidth="1"/>
    <col min="5648" max="5648" width="1" style="28" customWidth="1"/>
    <col min="5649" max="5649" width="1.6640625" style="28" customWidth="1"/>
    <col min="5650" max="5650" width="4" style="28" customWidth="1"/>
    <col min="5651" max="5651" width="1" style="28" customWidth="1"/>
    <col min="5652" max="5653" width="1.33203125" style="28" customWidth="1"/>
    <col min="5654" max="5654" width="3.33203125" style="28" customWidth="1"/>
    <col min="5655" max="5655" width="6.6640625" style="28" customWidth="1"/>
    <col min="5656" max="5888" width="6.88671875" style="28" customWidth="1"/>
    <col min="5889" max="5889" width="3.6640625" style="28" customWidth="1"/>
    <col min="5890" max="5890" width="4.88671875" style="28" customWidth="1"/>
    <col min="5891" max="5891" width="6.109375" style="28" customWidth="1"/>
    <col min="5892" max="5892" width="2" style="28" customWidth="1"/>
    <col min="5893" max="5893" width="1.44140625" style="28" customWidth="1"/>
    <col min="5894" max="5894" width="5.6640625" style="28" customWidth="1"/>
    <col min="5895" max="5895" width="12.88671875" style="28" customWidth="1"/>
    <col min="5896" max="5896" width="12" style="28" customWidth="1"/>
    <col min="5897" max="5897" width="11.6640625" style="28" customWidth="1"/>
    <col min="5898" max="5898" width="1" style="28" customWidth="1"/>
    <col min="5899" max="5899" width="2.33203125" style="28" customWidth="1"/>
    <col min="5900" max="5900" width="3.109375" style="28" customWidth="1"/>
    <col min="5901" max="5901" width="6.88671875" style="28" customWidth="1"/>
    <col min="5902" max="5902" width="3.109375" style="28" customWidth="1"/>
    <col min="5903" max="5903" width="1.109375" style="28" customWidth="1"/>
    <col min="5904" max="5904" width="1" style="28" customWidth="1"/>
    <col min="5905" max="5905" width="1.6640625" style="28" customWidth="1"/>
    <col min="5906" max="5906" width="4" style="28" customWidth="1"/>
    <col min="5907" max="5907" width="1" style="28" customWidth="1"/>
    <col min="5908" max="5909" width="1.33203125" style="28" customWidth="1"/>
    <col min="5910" max="5910" width="3.33203125" style="28" customWidth="1"/>
    <col min="5911" max="5911" width="6.6640625" style="28" customWidth="1"/>
    <col min="5912" max="6144" width="6.88671875" style="28" customWidth="1"/>
    <col min="6145" max="6145" width="3.6640625" style="28" customWidth="1"/>
    <col min="6146" max="6146" width="4.88671875" style="28" customWidth="1"/>
    <col min="6147" max="6147" width="6.109375" style="28" customWidth="1"/>
    <col min="6148" max="6148" width="2" style="28" customWidth="1"/>
    <col min="6149" max="6149" width="1.44140625" style="28" customWidth="1"/>
    <col min="6150" max="6150" width="5.6640625" style="28" customWidth="1"/>
    <col min="6151" max="6151" width="12.88671875" style="28" customWidth="1"/>
    <col min="6152" max="6152" width="12" style="28" customWidth="1"/>
    <col min="6153" max="6153" width="11.6640625" style="28" customWidth="1"/>
    <col min="6154" max="6154" width="1" style="28" customWidth="1"/>
    <col min="6155" max="6155" width="2.33203125" style="28" customWidth="1"/>
    <col min="6156" max="6156" width="3.109375" style="28" customWidth="1"/>
    <col min="6157" max="6157" width="6.88671875" style="28" customWidth="1"/>
    <col min="6158" max="6158" width="3.109375" style="28" customWidth="1"/>
    <col min="6159" max="6159" width="1.109375" style="28" customWidth="1"/>
    <col min="6160" max="6160" width="1" style="28" customWidth="1"/>
    <col min="6161" max="6161" width="1.6640625" style="28" customWidth="1"/>
    <col min="6162" max="6162" width="4" style="28" customWidth="1"/>
    <col min="6163" max="6163" width="1" style="28" customWidth="1"/>
    <col min="6164" max="6165" width="1.33203125" style="28" customWidth="1"/>
    <col min="6166" max="6166" width="3.33203125" style="28" customWidth="1"/>
    <col min="6167" max="6167" width="6.6640625" style="28" customWidth="1"/>
    <col min="6168" max="6400" width="6.88671875" style="28" customWidth="1"/>
    <col min="6401" max="6401" width="3.6640625" style="28" customWidth="1"/>
    <col min="6402" max="6402" width="4.88671875" style="28" customWidth="1"/>
    <col min="6403" max="6403" width="6.109375" style="28" customWidth="1"/>
    <col min="6404" max="6404" width="2" style="28" customWidth="1"/>
    <col min="6405" max="6405" width="1.44140625" style="28" customWidth="1"/>
    <col min="6406" max="6406" width="5.6640625" style="28" customWidth="1"/>
    <col min="6407" max="6407" width="12.88671875" style="28" customWidth="1"/>
    <col min="6408" max="6408" width="12" style="28" customWidth="1"/>
    <col min="6409" max="6409" width="11.6640625" style="28" customWidth="1"/>
    <col min="6410" max="6410" width="1" style="28" customWidth="1"/>
    <col min="6411" max="6411" width="2.33203125" style="28" customWidth="1"/>
    <col min="6412" max="6412" width="3.109375" style="28" customWidth="1"/>
    <col min="6413" max="6413" width="6.88671875" style="28" customWidth="1"/>
    <col min="6414" max="6414" width="3.109375" style="28" customWidth="1"/>
    <col min="6415" max="6415" width="1.109375" style="28" customWidth="1"/>
    <col min="6416" max="6416" width="1" style="28" customWidth="1"/>
    <col min="6417" max="6417" width="1.6640625" style="28" customWidth="1"/>
    <col min="6418" max="6418" width="4" style="28" customWidth="1"/>
    <col min="6419" max="6419" width="1" style="28" customWidth="1"/>
    <col min="6420" max="6421" width="1.33203125" style="28" customWidth="1"/>
    <col min="6422" max="6422" width="3.33203125" style="28" customWidth="1"/>
    <col min="6423" max="6423" width="6.6640625" style="28" customWidth="1"/>
    <col min="6424" max="6656" width="6.88671875" style="28" customWidth="1"/>
    <col min="6657" max="6657" width="3.6640625" style="28" customWidth="1"/>
    <col min="6658" max="6658" width="4.88671875" style="28" customWidth="1"/>
    <col min="6659" max="6659" width="6.109375" style="28" customWidth="1"/>
    <col min="6660" max="6660" width="2" style="28" customWidth="1"/>
    <col min="6661" max="6661" width="1.44140625" style="28" customWidth="1"/>
    <col min="6662" max="6662" width="5.6640625" style="28" customWidth="1"/>
    <col min="6663" max="6663" width="12.88671875" style="28" customWidth="1"/>
    <col min="6664" max="6664" width="12" style="28" customWidth="1"/>
    <col min="6665" max="6665" width="11.6640625" style="28" customWidth="1"/>
    <col min="6666" max="6666" width="1" style="28" customWidth="1"/>
    <col min="6667" max="6667" width="2.33203125" style="28" customWidth="1"/>
    <col min="6668" max="6668" width="3.109375" style="28" customWidth="1"/>
    <col min="6669" max="6669" width="6.88671875" style="28" customWidth="1"/>
    <col min="6670" max="6670" width="3.109375" style="28" customWidth="1"/>
    <col min="6671" max="6671" width="1.109375" style="28" customWidth="1"/>
    <col min="6672" max="6672" width="1" style="28" customWidth="1"/>
    <col min="6673" max="6673" width="1.6640625" style="28" customWidth="1"/>
    <col min="6674" max="6674" width="4" style="28" customWidth="1"/>
    <col min="6675" max="6675" width="1" style="28" customWidth="1"/>
    <col min="6676" max="6677" width="1.33203125" style="28" customWidth="1"/>
    <col min="6678" max="6678" width="3.33203125" style="28" customWidth="1"/>
    <col min="6679" max="6679" width="6.6640625" style="28" customWidth="1"/>
    <col min="6680" max="6912" width="6.88671875" style="28" customWidth="1"/>
    <col min="6913" max="6913" width="3.6640625" style="28" customWidth="1"/>
    <col min="6914" max="6914" width="4.88671875" style="28" customWidth="1"/>
    <col min="6915" max="6915" width="6.109375" style="28" customWidth="1"/>
    <col min="6916" max="6916" width="2" style="28" customWidth="1"/>
    <col min="6917" max="6917" width="1.44140625" style="28" customWidth="1"/>
    <col min="6918" max="6918" width="5.6640625" style="28" customWidth="1"/>
    <col min="6919" max="6919" width="12.88671875" style="28" customWidth="1"/>
    <col min="6920" max="6920" width="12" style="28" customWidth="1"/>
    <col min="6921" max="6921" width="11.6640625" style="28" customWidth="1"/>
    <col min="6922" max="6922" width="1" style="28" customWidth="1"/>
    <col min="6923" max="6923" width="2.33203125" style="28" customWidth="1"/>
    <col min="6924" max="6924" width="3.109375" style="28" customWidth="1"/>
    <col min="6925" max="6925" width="6.88671875" style="28" customWidth="1"/>
    <col min="6926" max="6926" width="3.109375" style="28" customWidth="1"/>
    <col min="6927" max="6927" width="1.109375" style="28" customWidth="1"/>
    <col min="6928" max="6928" width="1" style="28" customWidth="1"/>
    <col min="6929" max="6929" width="1.6640625" style="28" customWidth="1"/>
    <col min="6930" max="6930" width="4" style="28" customWidth="1"/>
    <col min="6931" max="6931" width="1" style="28" customWidth="1"/>
    <col min="6932" max="6933" width="1.33203125" style="28" customWidth="1"/>
    <col min="6934" max="6934" width="3.33203125" style="28" customWidth="1"/>
    <col min="6935" max="6935" width="6.6640625" style="28" customWidth="1"/>
    <col min="6936" max="7168" width="6.88671875" style="28" customWidth="1"/>
    <col min="7169" max="7169" width="3.6640625" style="28" customWidth="1"/>
    <col min="7170" max="7170" width="4.88671875" style="28" customWidth="1"/>
    <col min="7171" max="7171" width="6.109375" style="28" customWidth="1"/>
    <col min="7172" max="7172" width="2" style="28" customWidth="1"/>
    <col min="7173" max="7173" width="1.44140625" style="28" customWidth="1"/>
    <col min="7174" max="7174" width="5.6640625" style="28" customWidth="1"/>
    <col min="7175" max="7175" width="12.88671875" style="28" customWidth="1"/>
    <col min="7176" max="7176" width="12" style="28" customWidth="1"/>
    <col min="7177" max="7177" width="11.6640625" style="28" customWidth="1"/>
    <col min="7178" max="7178" width="1" style="28" customWidth="1"/>
    <col min="7179" max="7179" width="2.33203125" style="28" customWidth="1"/>
    <col min="7180" max="7180" width="3.109375" style="28" customWidth="1"/>
    <col min="7181" max="7181" width="6.88671875" style="28" customWidth="1"/>
    <col min="7182" max="7182" width="3.109375" style="28" customWidth="1"/>
    <col min="7183" max="7183" width="1.109375" style="28" customWidth="1"/>
    <col min="7184" max="7184" width="1" style="28" customWidth="1"/>
    <col min="7185" max="7185" width="1.6640625" style="28" customWidth="1"/>
    <col min="7186" max="7186" width="4" style="28" customWidth="1"/>
    <col min="7187" max="7187" width="1" style="28" customWidth="1"/>
    <col min="7188" max="7189" width="1.33203125" style="28" customWidth="1"/>
    <col min="7190" max="7190" width="3.33203125" style="28" customWidth="1"/>
    <col min="7191" max="7191" width="6.6640625" style="28" customWidth="1"/>
    <col min="7192" max="7424" width="6.88671875" style="28" customWidth="1"/>
    <col min="7425" max="7425" width="3.6640625" style="28" customWidth="1"/>
    <col min="7426" max="7426" width="4.88671875" style="28" customWidth="1"/>
    <col min="7427" max="7427" width="6.109375" style="28" customWidth="1"/>
    <col min="7428" max="7428" width="2" style="28" customWidth="1"/>
    <col min="7429" max="7429" width="1.44140625" style="28" customWidth="1"/>
    <col min="7430" max="7430" width="5.6640625" style="28" customWidth="1"/>
    <col min="7431" max="7431" width="12.88671875" style="28" customWidth="1"/>
    <col min="7432" max="7432" width="12" style="28" customWidth="1"/>
    <col min="7433" max="7433" width="11.6640625" style="28" customWidth="1"/>
    <col min="7434" max="7434" width="1" style="28" customWidth="1"/>
    <col min="7435" max="7435" width="2.33203125" style="28" customWidth="1"/>
    <col min="7436" max="7436" width="3.109375" style="28" customWidth="1"/>
    <col min="7437" max="7437" width="6.88671875" style="28" customWidth="1"/>
    <col min="7438" max="7438" width="3.109375" style="28" customWidth="1"/>
    <col min="7439" max="7439" width="1.109375" style="28" customWidth="1"/>
    <col min="7440" max="7440" width="1" style="28" customWidth="1"/>
    <col min="7441" max="7441" width="1.6640625" style="28" customWidth="1"/>
    <col min="7442" max="7442" width="4" style="28" customWidth="1"/>
    <col min="7443" max="7443" width="1" style="28" customWidth="1"/>
    <col min="7444" max="7445" width="1.33203125" style="28" customWidth="1"/>
    <col min="7446" max="7446" width="3.33203125" style="28" customWidth="1"/>
    <col min="7447" max="7447" width="6.6640625" style="28" customWidth="1"/>
    <col min="7448" max="7680" width="6.88671875" style="28" customWidth="1"/>
    <col min="7681" max="7681" width="3.6640625" style="28" customWidth="1"/>
    <col min="7682" max="7682" width="4.88671875" style="28" customWidth="1"/>
    <col min="7683" max="7683" width="6.109375" style="28" customWidth="1"/>
    <col min="7684" max="7684" width="2" style="28" customWidth="1"/>
    <col min="7685" max="7685" width="1.44140625" style="28" customWidth="1"/>
    <col min="7686" max="7686" width="5.6640625" style="28" customWidth="1"/>
    <col min="7687" max="7687" width="12.88671875" style="28" customWidth="1"/>
    <col min="7688" max="7688" width="12" style="28" customWidth="1"/>
    <col min="7689" max="7689" width="11.6640625" style="28" customWidth="1"/>
    <col min="7690" max="7690" width="1" style="28" customWidth="1"/>
    <col min="7691" max="7691" width="2.33203125" style="28" customWidth="1"/>
    <col min="7692" max="7692" width="3.109375" style="28" customWidth="1"/>
    <col min="7693" max="7693" width="6.88671875" style="28" customWidth="1"/>
    <col min="7694" max="7694" width="3.109375" style="28" customWidth="1"/>
    <col min="7695" max="7695" width="1.109375" style="28" customWidth="1"/>
    <col min="7696" max="7696" width="1" style="28" customWidth="1"/>
    <col min="7697" max="7697" width="1.6640625" style="28" customWidth="1"/>
    <col min="7698" max="7698" width="4" style="28" customWidth="1"/>
    <col min="7699" max="7699" width="1" style="28" customWidth="1"/>
    <col min="7700" max="7701" width="1.33203125" style="28" customWidth="1"/>
    <col min="7702" max="7702" width="3.33203125" style="28" customWidth="1"/>
    <col min="7703" max="7703" width="6.6640625" style="28" customWidth="1"/>
    <col min="7704" max="7936" width="6.88671875" style="28" customWidth="1"/>
    <col min="7937" max="7937" width="3.6640625" style="28" customWidth="1"/>
    <col min="7938" max="7938" width="4.88671875" style="28" customWidth="1"/>
    <col min="7939" max="7939" width="6.109375" style="28" customWidth="1"/>
    <col min="7940" max="7940" width="2" style="28" customWidth="1"/>
    <col min="7941" max="7941" width="1.44140625" style="28" customWidth="1"/>
    <col min="7942" max="7942" width="5.6640625" style="28" customWidth="1"/>
    <col min="7943" max="7943" width="12.88671875" style="28" customWidth="1"/>
    <col min="7944" max="7944" width="12" style="28" customWidth="1"/>
    <col min="7945" max="7945" width="11.6640625" style="28" customWidth="1"/>
    <col min="7946" max="7946" width="1" style="28" customWidth="1"/>
    <col min="7947" max="7947" width="2.33203125" style="28" customWidth="1"/>
    <col min="7948" max="7948" width="3.109375" style="28" customWidth="1"/>
    <col min="7949" max="7949" width="6.88671875" style="28" customWidth="1"/>
    <col min="7950" max="7950" width="3.109375" style="28" customWidth="1"/>
    <col min="7951" max="7951" width="1.109375" style="28" customWidth="1"/>
    <col min="7952" max="7952" width="1" style="28" customWidth="1"/>
    <col min="7953" max="7953" width="1.6640625" style="28" customWidth="1"/>
    <col min="7954" max="7954" width="4" style="28" customWidth="1"/>
    <col min="7955" max="7955" width="1" style="28" customWidth="1"/>
    <col min="7956" max="7957" width="1.33203125" style="28" customWidth="1"/>
    <col min="7958" max="7958" width="3.33203125" style="28" customWidth="1"/>
    <col min="7959" max="7959" width="6.6640625" style="28" customWidth="1"/>
    <col min="7960" max="8192" width="6.88671875" style="28" customWidth="1"/>
    <col min="8193" max="8193" width="3.6640625" style="28" customWidth="1"/>
    <col min="8194" max="8194" width="4.88671875" style="28" customWidth="1"/>
    <col min="8195" max="8195" width="6.109375" style="28" customWidth="1"/>
    <col min="8196" max="8196" width="2" style="28" customWidth="1"/>
    <col min="8197" max="8197" width="1.44140625" style="28" customWidth="1"/>
    <col min="8198" max="8198" width="5.6640625" style="28" customWidth="1"/>
    <col min="8199" max="8199" width="12.88671875" style="28" customWidth="1"/>
    <col min="8200" max="8200" width="12" style="28" customWidth="1"/>
    <col min="8201" max="8201" width="11.6640625" style="28" customWidth="1"/>
    <col min="8202" max="8202" width="1" style="28" customWidth="1"/>
    <col min="8203" max="8203" width="2.33203125" style="28" customWidth="1"/>
    <col min="8204" max="8204" width="3.109375" style="28" customWidth="1"/>
    <col min="8205" max="8205" width="6.88671875" style="28" customWidth="1"/>
    <col min="8206" max="8206" width="3.109375" style="28" customWidth="1"/>
    <col min="8207" max="8207" width="1.109375" style="28" customWidth="1"/>
    <col min="8208" max="8208" width="1" style="28" customWidth="1"/>
    <col min="8209" max="8209" width="1.6640625" style="28" customWidth="1"/>
    <col min="8210" max="8210" width="4" style="28" customWidth="1"/>
    <col min="8211" max="8211" width="1" style="28" customWidth="1"/>
    <col min="8212" max="8213" width="1.33203125" style="28" customWidth="1"/>
    <col min="8214" max="8214" width="3.33203125" style="28" customWidth="1"/>
    <col min="8215" max="8215" width="6.6640625" style="28" customWidth="1"/>
    <col min="8216" max="8448" width="6.88671875" style="28" customWidth="1"/>
    <col min="8449" max="8449" width="3.6640625" style="28" customWidth="1"/>
    <col min="8450" max="8450" width="4.88671875" style="28" customWidth="1"/>
    <col min="8451" max="8451" width="6.109375" style="28" customWidth="1"/>
    <col min="8452" max="8452" width="2" style="28" customWidth="1"/>
    <col min="8453" max="8453" width="1.44140625" style="28" customWidth="1"/>
    <col min="8454" max="8454" width="5.6640625" style="28" customWidth="1"/>
    <col min="8455" max="8455" width="12.88671875" style="28" customWidth="1"/>
    <col min="8456" max="8456" width="12" style="28" customWidth="1"/>
    <col min="8457" max="8457" width="11.6640625" style="28" customWidth="1"/>
    <col min="8458" max="8458" width="1" style="28" customWidth="1"/>
    <col min="8459" max="8459" width="2.33203125" style="28" customWidth="1"/>
    <col min="8460" max="8460" width="3.109375" style="28" customWidth="1"/>
    <col min="8461" max="8461" width="6.88671875" style="28" customWidth="1"/>
    <col min="8462" max="8462" width="3.109375" style="28" customWidth="1"/>
    <col min="8463" max="8463" width="1.109375" style="28" customWidth="1"/>
    <col min="8464" max="8464" width="1" style="28" customWidth="1"/>
    <col min="8465" max="8465" width="1.6640625" style="28" customWidth="1"/>
    <col min="8466" max="8466" width="4" style="28" customWidth="1"/>
    <col min="8467" max="8467" width="1" style="28" customWidth="1"/>
    <col min="8468" max="8469" width="1.33203125" style="28" customWidth="1"/>
    <col min="8470" max="8470" width="3.33203125" style="28" customWidth="1"/>
    <col min="8471" max="8471" width="6.6640625" style="28" customWidth="1"/>
    <col min="8472" max="8704" width="6.88671875" style="28" customWidth="1"/>
    <col min="8705" max="8705" width="3.6640625" style="28" customWidth="1"/>
    <col min="8706" max="8706" width="4.88671875" style="28" customWidth="1"/>
    <col min="8707" max="8707" width="6.109375" style="28" customWidth="1"/>
    <col min="8708" max="8708" width="2" style="28" customWidth="1"/>
    <col min="8709" max="8709" width="1.44140625" style="28" customWidth="1"/>
    <col min="8710" max="8710" width="5.6640625" style="28" customWidth="1"/>
    <col min="8711" max="8711" width="12.88671875" style="28" customWidth="1"/>
    <col min="8712" max="8712" width="12" style="28" customWidth="1"/>
    <col min="8713" max="8713" width="11.6640625" style="28" customWidth="1"/>
    <col min="8714" max="8714" width="1" style="28" customWidth="1"/>
    <col min="8715" max="8715" width="2.33203125" style="28" customWidth="1"/>
    <col min="8716" max="8716" width="3.109375" style="28" customWidth="1"/>
    <col min="8717" max="8717" width="6.88671875" style="28" customWidth="1"/>
    <col min="8718" max="8718" width="3.109375" style="28" customWidth="1"/>
    <col min="8719" max="8719" width="1.109375" style="28" customWidth="1"/>
    <col min="8720" max="8720" width="1" style="28" customWidth="1"/>
    <col min="8721" max="8721" width="1.6640625" style="28" customWidth="1"/>
    <col min="8722" max="8722" width="4" style="28" customWidth="1"/>
    <col min="8723" max="8723" width="1" style="28" customWidth="1"/>
    <col min="8724" max="8725" width="1.33203125" style="28" customWidth="1"/>
    <col min="8726" max="8726" width="3.33203125" style="28" customWidth="1"/>
    <col min="8727" max="8727" width="6.6640625" style="28" customWidth="1"/>
    <col min="8728" max="8960" width="6.88671875" style="28" customWidth="1"/>
    <col min="8961" max="8961" width="3.6640625" style="28" customWidth="1"/>
    <col min="8962" max="8962" width="4.88671875" style="28" customWidth="1"/>
    <col min="8963" max="8963" width="6.109375" style="28" customWidth="1"/>
    <col min="8964" max="8964" width="2" style="28" customWidth="1"/>
    <col min="8965" max="8965" width="1.44140625" style="28" customWidth="1"/>
    <col min="8966" max="8966" width="5.6640625" style="28" customWidth="1"/>
    <col min="8967" max="8967" width="12.88671875" style="28" customWidth="1"/>
    <col min="8968" max="8968" width="12" style="28" customWidth="1"/>
    <col min="8969" max="8969" width="11.6640625" style="28" customWidth="1"/>
    <col min="8970" max="8970" width="1" style="28" customWidth="1"/>
    <col min="8971" max="8971" width="2.33203125" style="28" customWidth="1"/>
    <col min="8972" max="8972" width="3.109375" style="28" customWidth="1"/>
    <col min="8973" max="8973" width="6.88671875" style="28" customWidth="1"/>
    <col min="8974" max="8974" width="3.109375" style="28" customWidth="1"/>
    <col min="8975" max="8975" width="1.109375" style="28" customWidth="1"/>
    <col min="8976" max="8976" width="1" style="28" customWidth="1"/>
    <col min="8977" max="8977" width="1.6640625" style="28" customWidth="1"/>
    <col min="8978" max="8978" width="4" style="28" customWidth="1"/>
    <col min="8979" max="8979" width="1" style="28" customWidth="1"/>
    <col min="8980" max="8981" width="1.33203125" style="28" customWidth="1"/>
    <col min="8982" max="8982" width="3.33203125" style="28" customWidth="1"/>
    <col min="8983" max="8983" width="6.6640625" style="28" customWidth="1"/>
    <col min="8984" max="9216" width="6.88671875" style="28" customWidth="1"/>
    <col min="9217" max="9217" width="3.6640625" style="28" customWidth="1"/>
    <col min="9218" max="9218" width="4.88671875" style="28" customWidth="1"/>
    <col min="9219" max="9219" width="6.109375" style="28" customWidth="1"/>
    <col min="9220" max="9220" width="2" style="28" customWidth="1"/>
    <col min="9221" max="9221" width="1.44140625" style="28" customWidth="1"/>
    <col min="9222" max="9222" width="5.6640625" style="28" customWidth="1"/>
    <col min="9223" max="9223" width="12.88671875" style="28" customWidth="1"/>
    <col min="9224" max="9224" width="12" style="28" customWidth="1"/>
    <col min="9225" max="9225" width="11.6640625" style="28" customWidth="1"/>
    <col min="9226" max="9226" width="1" style="28" customWidth="1"/>
    <col min="9227" max="9227" width="2.33203125" style="28" customWidth="1"/>
    <col min="9228" max="9228" width="3.109375" style="28" customWidth="1"/>
    <col min="9229" max="9229" width="6.88671875" style="28" customWidth="1"/>
    <col min="9230" max="9230" width="3.109375" style="28" customWidth="1"/>
    <col min="9231" max="9231" width="1.109375" style="28" customWidth="1"/>
    <col min="9232" max="9232" width="1" style="28" customWidth="1"/>
    <col min="9233" max="9233" width="1.6640625" style="28" customWidth="1"/>
    <col min="9234" max="9234" width="4" style="28" customWidth="1"/>
    <col min="9235" max="9235" width="1" style="28" customWidth="1"/>
    <col min="9236" max="9237" width="1.33203125" style="28" customWidth="1"/>
    <col min="9238" max="9238" width="3.33203125" style="28" customWidth="1"/>
    <col min="9239" max="9239" width="6.6640625" style="28" customWidth="1"/>
    <col min="9240" max="9472" width="6.88671875" style="28" customWidth="1"/>
    <col min="9473" max="9473" width="3.6640625" style="28" customWidth="1"/>
    <col min="9474" max="9474" width="4.88671875" style="28" customWidth="1"/>
    <col min="9475" max="9475" width="6.109375" style="28" customWidth="1"/>
    <col min="9476" max="9476" width="2" style="28" customWidth="1"/>
    <col min="9477" max="9477" width="1.44140625" style="28" customWidth="1"/>
    <col min="9478" max="9478" width="5.6640625" style="28" customWidth="1"/>
    <col min="9479" max="9479" width="12.88671875" style="28" customWidth="1"/>
    <col min="9480" max="9480" width="12" style="28" customWidth="1"/>
    <col min="9481" max="9481" width="11.6640625" style="28" customWidth="1"/>
    <col min="9482" max="9482" width="1" style="28" customWidth="1"/>
    <col min="9483" max="9483" width="2.33203125" style="28" customWidth="1"/>
    <col min="9484" max="9484" width="3.109375" style="28" customWidth="1"/>
    <col min="9485" max="9485" width="6.88671875" style="28" customWidth="1"/>
    <col min="9486" max="9486" width="3.109375" style="28" customWidth="1"/>
    <col min="9487" max="9487" width="1.109375" style="28" customWidth="1"/>
    <col min="9488" max="9488" width="1" style="28" customWidth="1"/>
    <col min="9489" max="9489" width="1.6640625" style="28" customWidth="1"/>
    <col min="9490" max="9490" width="4" style="28" customWidth="1"/>
    <col min="9491" max="9491" width="1" style="28" customWidth="1"/>
    <col min="9492" max="9493" width="1.33203125" style="28" customWidth="1"/>
    <col min="9494" max="9494" width="3.33203125" style="28" customWidth="1"/>
    <col min="9495" max="9495" width="6.6640625" style="28" customWidth="1"/>
    <col min="9496" max="9728" width="6.88671875" style="28" customWidth="1"/>
    <col min="9729" max="9729" width="3.6640625" style="28" customWidth="1"/>
    <col min="9730" max="9730" width="4.88671875" style="28" customWidth="1"/>
    <col min="9731" max="9731" width="6.109375" style="28" customWidth="1"/>
    <col min="9732" max="9732" width="2" style="28" customWidth="1"/>
    <col min="9733" max="9733" width="1.44140625" style="28" customWidth="1"/>
    <col min="9734" max="9734" width="5.6640625" style="28" customWidth="1"/>
    <col min="9735" max="9735" width="12.88671875" style="28" customWidth="1"/>
    <col min="9736" max="9736" width="12" style="28" customWidth="1"/>
    <col min="9737" max="9737" width="11.6640625" style="28" customWidth="1"/>
    <col min="9738" max="9738" width="1" style="28" customWidth="1"/>
    <col min="9739" max="9739" width="2.33203125" style="28" customWidth="1"/>
    <col min="9740" max="9740" width="3.109375" style="28" customWidth="1"/>
    <col min="9741" max="9741" width="6.88671875" style="28" customWidth="1"/>
    <col min="9742" max="9742" width="3.109375" style="28" customWidth="1"/>
    <col min="9743" max="9743" width="1.109375" style="28" customWidth="1"/>
    <col min="9744" max="9744" width="1" style="28" customWidth="1"/>
    <col min="9745" max="9745" width="1.6640625" style="28" customWidth="1"/>
    <col min="9746" max="9746" width="4" style="28" customWidth="1"/>
    <col min="9747" max="9747" width="1" style="28" customWidth="1"/>
    <col min="9748" max="9749" width="1.33203125" style="28" customWidth="1"/>
    <col min="9750" max="9750" width="3.33203125" style="28" customWidth="1"/>
    <col min="9751" max="9751" width="6.6640625" style="28" customWidth="1"/>
    <col min="9752" max="9984" width="6.88671875" style="28" customWidth="1"/>
    <col min="9985" max="9985" width="3.6640625" style="28" customWidth="1"/>
    <col min="9986" max="9986" width="4.88671875" style="28" customWidth="1"/>
    <col min="9987" max="9987" width="6.109375" style="28" customWidth="1"/>
    <col min="9988" max="9988" width="2" style="28" customWidth="1"/>
    <col min="9989" max="9989" width="1.44140625" style="28" customWidth="1"/>
    <col min="9990" max="9990" width="5.6640625" style="28" customWidth="1"/>
    <col min="9991" max="9991" width="12.88671875" style="28" customWidth="1"/>
    <col min="9992" max="9992" width="12" style="28" customWidth="1"/>
    <col min="9993" max="9993" width="11.6640625" style="28" customWidth="1"/>
    <col min="9994" max="9994" width="1" style="28" customWidth="1"/>
    <col min="9995" max="9995" width="2.33203125" style="28" customWidth="1"/>
    <col min="9996" max="9996" width="3.109375" style="28" customWidth="1"/>
    <col min="9997" max="9997" width="6.88671875" style="28" customWidth="1"/>
    <col min="9998" max="9998" width="3.109375" style="28" customWidth="1"/>
    <col min="9999" max="9999" width="1.109375" style="28" customWidth="1"/>
    <col min="10000" max="10000" width="1" style="28" customWidth="1"/>
    <col min="10001" max="10001" width="1.6640625" style="28" customWidth="1"/>
    <col min="10002" max="10002" width="4" style="28" customWidth="1"/>
    <col min="10003" max="10003" width="1" style="28" customWidth="1"/>
    <col min="10004" max="10005" width="1.33203125" style="28" customWidth="1"/>
    <col min="10006" max="10006" width="3.33203125" style="28" customWidth="1"/>
    <col min="10007" max="10007" width="6.6640625" style="28" customWidth="1"/>
    <col min="10008" max="10240" width="6.88671875" style="28" customWidth="1"/>
    <col min="10241" max="10241" width="3.6640625" style="28" customWidth="1"/>
    <col min="10242" max="10242" width="4.88671875" style="28" customWidth="1"/>
    <col min="10243" max="10243" width="6.109375" style="28" customWidth="1"/>
    <col min="10244" max="10244" width="2" style="28" customWidth="1"/>
    <col min="10245" max="10245" width="1.44140625" style="28" customWidth="1"/>
    <col min="10246" max="10246" width="5.6640625" style="28" customWidth="1"/>
    <col min="10247" max="10247" width="12.88671875" style="28" customWidth="1"/>
    <col min="10248" max="10248" width="12" style="28" customWidth="1"/>
    <col min="10249" max="10249" width="11.6640625" style="28" customWidth="1"/>
    <col min="10250" max="10250" width="1" style="28" customWidth="1"/>
    <col min="10251" max="10251" width="2.33203125" style="28" customWidth="1"/>
    <col min="10252" max="10252" width="3.109375" style="28" customWidth="1"/>
    <col min="10253" max="10253" width="6.88671875" style="28" customWidth="1"/>
    <col min="10254" max="10254" width="3.109375" style="28" customWidth="1"/>
    <col min="10255" max="10255" width="1.109375" style="28" customWidth="1"/>
    <col min="10256" max="10256" width="1" style="28" customWidth="1"/>
    <col min="10257" max="10257" width="1.6640625" style="28" customWidth="1"/>
    <col min="10258" max="10258" width="4" style="28" customWidth="1"/>
    <col min="10259" max="10259" width="1" style="28" customWidth="1"/>
    <col min="10260" max="10261" width="1.33203125" style="28" customWidth="1"/>
    <col min="10262" max="10262" width="3.33203125" style="28" customWidth="1"/>
    <col min="10263" max="10263" width="6.6640625" style="28" customWidth="1"/>
    <col min="10264" max="10496" width="6.88671875" style="28" customWidth="1"/>
    <col min="10497" max="10497" width="3.6640625" style="28" customWidth="1"/>
    <col min="10498" max="10498" width="4.88671875" style="28" customWidth="1"/>
    <col min="10499" max="10499" width="6.109375" style="28" customWidth="1"/>
    <col min="10500" max="10500" width="2" style="28" customWidth="1"/>
    <col min="10501" max="10501" width="1.44140625" style="28" customWidth="1"/>
    <col min="10502" max="10502" width="5.6640625" style="28" customWidth="1"/>
    <col min="10503" max="10503" width="12.88671875" style="28" customWidth="1"/>
    <col min="10504" max="10504" width="12" style="28" customWidth="1"/>
    <col min="10505" max="10505" width="11.6640625" style="28" customWidth="1"/>
    <col min="10506" max="10506" width="1" style="28" customWidth="1"/>
    <col min="10507" max="10507" width="2.33203125" style="28" customWidth="1"/>
    <col min="10508" max="10508" width="3.109375" style="28" customWidth="1"/>
    <col min="10509" max="10509" width="6.88671875" style="28" customWidth="1"/>
    <col min="10510" max="10510" width="3.109375" style="28" customWidth="1"/>
    <col min="10511" max="10511" width="1.109375" style="28" customWidth="1"/>
    <col min="10512" max="10512" width="1" style="28" customWidth="1"/>
    <col min="10513" max="10513" width="1.6640625" style="28" customWidth="1"/>
    <col min="10514" max="10514" width="4" style="28" customWidth="1"/>
    <col min="10515" max="10515" width="1" style="28" customWidth="1"/>
    <col min="10516" max="10517" width="1.33203125" style="28" customWidth="1"/>
    <col min="10518" max="10518" width="3.33203125" style="28" customWidth="1"/>
    <col min="10519" max="10519" width="6.6640625" style="28" customWidth="1"/>
    <col min="10520" max="10752" width="6.88671875" style="28" customWidth="1"/>
    <col min="10753" max="10753" width="3.6640625" style="28" customWidth="1"/>
    <col min="10754" max="10754" width="4.88671875" style="28" customWidth="1"/>
    <col min="10755" max="10755" width="6.109375" style="28" customWidth="1"/>
    <col min="10756" max="10756" width="2" style="28" customWidth="1"/>
    <col min="10757" max="10757" width="1.44140625" style="28" customWidth="1"/>
    <col min="10758" max="10758" width="5.6640625" style="28" customWidth="1"/>
    <col min="10759" max="10759" width="12.88671875" style="28" customWidth="1"/>
    <col min="10760" max="10760" width="12" style="28" customWidth="1"/>
    <col min="10761" max="10761" width="11.6640625" style="28" customWidth="1"/>
    <col min="10762" max="10762" width="1" style="28" customWidth="1"/>
    <col min="10763" max="10763" width="2.33203125" style="28" customWidth="1"/>
    <col min="10764" max="10764" width="3.109375" style="28" customWidth="1"/>
    <col min="10765" max="10765" width="6.88671875" style="28" customWidth="1"/>
    <col min="10766" max="10766" width="3.109375" style="28" customWidth="1"/>
    <col min="10767" max="10767" width="1.109375" style="28" customWidth="1"/>
    <col min="10768" max="10768" width="1" style="28" customWidth="1"/>
    <col min="10769" max="10769" width="1.6640625" style="28" customWidth="1"/>
    <col min="10770" max="10770" width="4" style="28" customWidth="1"/>
    <col min="10771" max="10771" width="1" style="28" customWidth="1"/>
    <col min="10772" max="10773" width="1.33203125" style="28" customWidth="1"/>
    <col min="10774" max="10774" width="3.33203125" style="28" customWidth="1"/>
    <col min="10775" max="10775" width="6.6640625" style="28" customWidth="1"/>
    <col min="10776" max="11008" width="6.88671875" style="28" customWidth="1"/>
    <col min="11009" max="11009" width="3.6640625" style="28" customWidth="1"/>
    <col min="11010" max="11010" width="4.88671875" style="28" customWidth="1"/>
    <col min="11011" max="11011" width="6.109375" style="28" customWidth="1"/>
    <col min="11012" max="11012" width="2" style="28" customWidth="1"/>
    <col min="11013" max="11013" width="1.44140625" style="28" customWidth="1"/>
    <col min="11014" max="11014" width="5.6640625" style="28" customWidth="1"/>
    <col min="11015" max="11015" width="12.88671875" style="28" customWidth="1"/>
    <col min="11016" max="11016" width="12" style="28" customWidth="1"/>
    <col min="11017" max="11017" width="11.6640625" style="28" customWidth="1"/>
    <col min="11018" max="11018" width="1" style="28" customWidth="1"/>
    <col min="11019" max="11019" width="2.33203125" style="28" customWidth="1"/>
    <col min="11020" max="11020" width="3.109375" style="28" customWidth="1"/>
    <col min="11021" max="11021" width="6.88671875" style="28" customWidth="1"/>
    <col min="11022" max="11022" width="3.109375" style="28" customWidth="1"/>
    <col min="11023" max="11023" width="1.109375" style="28" customWidth="1"/>
    <col min="11024" max="11024" width="1" style="28" customWidth="1"/>
    <col min="11025" max="11025" width="1.6640625" style="28" customWidth="1"/>
    <col min="11026" max="11026" width="4" style="28" customWidth="1"/>
    <col min="11027" max="11027" width="1" style="28" customWidth="1"/>
    <col min="11028" max="11029" width="1.33203125" style="28" customWidth="1"/>
    <col min="11030" max="11030" width="3.33203125" style="28" customWidth="1"/>
    <col min="11031" max="11031" width="6.6640625" style="28" customWidth="1"/>
    <col min="11032" max="11264" width="6.88671875" style="28" customWidth="1"/>
    <col min="11265" max="11265" width="3.6640625" style="28" customWidth="1"/>
    <col min="11266" max="11266" width="4.88671875" style="28" customWidth="1"/>
    <col min="11267" max="11267" width="6.109375" style="28" customWidth="1"/>
    <col min="11268" max="11268" width="2" style="28" customWidth="1"/>
    <col min="11269" max="11269" width="1.44140625" style="28" customWidth="1"/>
    <col min="11270" max="11270" width="5.6640625" style="28" customWidth="1"/>
    <col min="11271" max="11271" width="12.88671875" style="28" customWidth="1"/>
    <col min="11272" max="11272" width="12" style="28" customWidth="1"/>
    <col min="11273" max="11273" width="11.6640625" style="28" customWidth="1"/>
    <col min="11274" max="11274" width="1" style="28" customWidth="1"/>
    <col min="11275" max="11275" width="2.33203125" style="28" customWidth="1"/>
    <col min="11276" max="11276" width="3.109375" style="28" customWidth="1"/>
    <col min="11277" max="11277" width="6.88671875" style="28" customWidth="1"/>
    <col min="11278" max="11278" width="3.109375" style="28" customWidth="1"/>
    <col min="11279" max="11279" width="1.109375" style="28" customWidth="1"/>
    <col min="11280" max="11280" width="1" style="28" customWidth="1"/>
    <col min="11281" max="11281" width="1.6640625" style="28" customWidth="1"/>
    <col min="11282" max="11282" width="4" style="28" customWidth="1"/>
    <col min="11283" max="11283" width="1" style="28" customWidth="1"/>
    <col min="11284" max="11285" width="1.33203125" style="28" customWidth="1"/>
    <col min="11286" max="11286" width="3.33203125" style="28" customWidth="1"/>
    <col min="11287" max="11287" width="6.6640625" style="28" customWidth="1"/>
    <col min="11288" max="11520" width="6.88671875" style="28" customWidth="1"/>
    <col min="11521" max="11521" width="3.6640625" style="28" customWidth="1"/>
    <col min="11522" max="11522" width="4.88671875" style="28" customWidth="1"/>
    <col min="11523" max="11523" width="6.109375" style="28" customWidth="1"/>
    <col min="11524" max="11524" width="2" style="28" customWidth="1"/>
    <col min="11525" max="11525" width="1.44140625" style="28" customWidth="1"/>
    <col min="11526" max="11526" width="5.6640625" style="28" customWidth="1"/>
    <col min="11527" max="11527" width="12.88671875" style="28" customWidth="1"/>
    <col min="11528" max="11528" width="12" style="28" customWidth="1"/>
    <col min="11529" max="11529" width="11.6640625" style="28" customWidth="1"/>
    <col min="11530" max="11530" width="1" style="28" customWidth="1"/>
    <col min="11531" max="11531" width="2.33203125" style="28" customWidth="1"/>
    <col min="11532" max="11532" width="3.109375" style="28" customWidth="1"/>
    <col min="11533" max="11533" width="6.88671875" style="28" customWidth="1"/>
    <col min="11534" max="11534" width="3.109375" style="28" customWidth="1"/>
    <col min="11535" max="11535" width="1.109375" style="28" customWidth="1"/>
    <col min="11536" max="11536" width="1" style="28" customWidth="1"/>
    <col min="11537" max="11537" width="1.6640625" style="28" customWidth="1"/>
    <col min="11538" max="11538" width="4" style="28" customWidth="1"/>
    <col min="11539" max="11539" width="1" style="28" customWidth="1"/>
    <col min="11540" max="11541" width="1.33203125" style="28" customWidth="1"/>
    <col min="11542" max="11542" width="3.33203125" style="28" customWidth="1"/>
    <col min="11543" max="11543" width="6.6640625" style="28" customWidth="1"/>
    <col min="11544" max="11776" width="6.88671875" style="28" customWidth="1"/>
    <col min="11777" max="11777" width="3.6640625" style="28" customWidth="1"/>
    <col min="11778" max="11778" width="4.88671875" style="28" customWidth="1"/>
    <col min="11779" max="11779" width="6.109375" style="28" customWidth="1"/>
    <col min="11780" max="11780" width="2" style="28" customWidth="1"/>
    <col min="11781" max="11781" width="1.44140625" style="28" customWidth="1"/>
    <col min="11782" max="11782" width="5.6640625" style="28" customWidth="1"/>
    <col min="11783" max="11783" width="12.88671875" style="28" customWidth="1"/>
    <col min="11784" max="11784" width="12" style="28" customWidth="1"/>
    <col min="11785" max="11785" width="11.6640625" style="28" customWidth="1"/>
    <col min="11786" max="11786" width="1" style="28" customWidth="1"/>
    <col min="11787" max="11787" width="2.33203125" style="28" customWidth="1"/>
    <col min="11788" max="11788" width="3.109375" style="28" customWidth="1"/>
    <col min="11789" max="11789" width="6.88671875" style="28" customWidth="1"/>
    <col min="11790" max="11790" width="3.109375" style="28" customWidth="1"/>
    <col min="11791" max="11791" width="1.109375" style="28" customWidth="1"/>
    <col min="11792" max="11792" width="1" style="28" customWidth="1"/>
    <col min="11793" max="11793" width="1.6640625" style="28" customWidth="1"/>
    <col min="11794" max="11794" width="4" style="28" customWidth="1"/>
    <col min="11795" max="11795" width="1" style="28" customWidth="1"/>
    <col min="11796" max="11797" width="1.33203125" style="28" customWidth="1"/>
    <col min="11798" max="11798" width="3.33203125" style="28" customWidth="1"/>
    <col min="11799" max="11799" width="6.6640625" style="28" customWidth="1"/>
    <col min="11800" max="12032" width="6.88671875" style="28" customWidth="1"/>
    <col min="12033" max="12033" width="3.6640625" style="28" customWidth="1"/>
    <col min="12034" max="12034" width="4.88671875" style="28" customWidth="1"/>
    <col min="12035" max="12035" width="6.109375" style="28" customWidth="1"/>
    <col min="12036" max="12036" width="2" style="28" customWidth="1"/>
    <col min="12037" max="12037" width="1.44140625" style="28" customWidth="1"/>
    <col min="12038" max="12038" width="5.6640625" style="28" customWidth="1"/>
    <col min="12039" max="12039" width="12.88671875" style="28" customWidth="1"/>
    <col min="12040" max="12040" width="12" style="28" customWidth="1"/>
    <col min="12041" max="12041" width="11.6640625" style="28" customWidth="1"/>
    <col min="12042" max="12042" width="1" style="28" customWidth="1"/>
    <col min="12043" max="12043" width="2.33203125" style="28" customWidth="1"/>
    <col min="12044" max="12044" width="3.109375" style="28" customWidth="1"/>
    <col min="12045" max="12045" width="6.88671875" style="28" customWidth="1"/>
    <col min="12046" max="12046" width="3.109375" style="28" customWidth="1"/>
    <col min="12047" max="12047" width="1.109375" style="28" customWidth="1"/>
    <col min="12048" max="12048" width="1" style="28" customWidth="1"/>
    <col min="12049" max="12049" width="1.6640625" style="28" customWidth="1"/>
    <col min="12050" max="12050" width="4" style="28" customWidth="1"/>
    <col min="12051" max="12051" width="1" style="28" customWidth="1"/>
    <col min="12052" max="12053" width="1.33203125" style="28" customWidth="1"/>
    <col min="12054" max="12054" width="3.33203125" style="28" customWidth="1"/>
    <col min="12055" max="12055" width="6.6640625" style="28" customWidth="1"/>
    <col min="12056" max="12288" width="6.88671875" style="28" customWidth="1"/>
    <col min="12289" max="12289" width="3.6640625" style="28" customWidth="1"/>
    <col min="12290" max="12290" width="4.88671875" style="28" customWidth="1"/>
    <col min="12291" max="12291" width="6.109375" style="28" customWidth="1"/>
    <col min="12292" max="12292" width="2" style="28" customWidth="1"/>
    <col min="12293" max="12293" width="1.44140625" style="28" customWidth="1"/>
    <col min="12294" max="12294" width="5.6640625" style="28" customWidth="1"/>
    <col min="12295" max="12295" width="12.88671875" style="28" customWidth="1"/>
    <col min="12296" max="12296" width="12" style="28" customWidth="1"/>
    <col min="12297" max="12297" width="11.6640625" style="28" customWidth="1"/>
    <col min="12298" max="12298" width="1" style="28" customWidth="1"/>
    <col min="12299" max="12299" width="2.33203125" style="28" customWidth="1"/>
    <col min="12300" max="12300" width="3.109375" style="28" customWidth="1"/>
    <col min="12301" max="12301" width="6.88671875" style="28" customWidth="1"/>
    <col min="12302" max="12302" width="3.109375" style="28" customWidth="1"/>
    <col min="12303" max="12303" width="1.109375" style="28" customWidth="1"/>
    <col min="12304" max="12304" width="1" style="28" customWidth="1"/>
    <col min="12305" max="12305" width="1.6640625" style="28" customWidth="1"/>
    <col min="12306" max="12306" width="4" style="28" customWidth="1"/>
    <col min="12307" max="12307" width="1" style="28" customWidth="1"/>
    <col min="12308" max="12309" width="1.33203125" style="28" customWidth="1"/>
    <col min="12310" max="12310" width="3.33203125" style="28" customWidth="1"/>
    <col min="12311" max="12311" width="6.6640625" style="28" customWidth="1"/>
    <col min="12312" max="12544" width="6.88671875" style="28" customWidth="1"/>
    <col min="12545" max="12545" width="3.6640625" style="28" customWidth="1"/>
    <col min="12546" max="12546" width="4.88671875" style="28" customWidth="1"/>
    <col min="12547" max="12547" width="6.109375" style="28" customWidth="1"/>
    <col min="12548" max="12548" width="2" style="28" customWidth="1"/>
    <col min="12549" max="12549" width="1.44140625" style="28" customWidth="1"/>
    <col min="12550" max="12550" width="5.6640625" style="28" customWidth="1"/>
    <col min="12551" max="12551" width="12.88671875" style="28" customWidth="1"/>
    <col min="12552" max="12552" width="12" style="28" customWidth="1"/>
    <col min="12553" max="12553" width="11.6640625" style="28" customWidth="1"/>
    <col min="12554" max="12554" width="1" style="28" customWidth="1"/>
    <col min="12555" max="12555" width="2.33203125" style="28" customWidth="1"/>
    <col min="12556" max="12556" width="3.109375" style="28" customWidth="1"/>
    <col min="12557" max="12557" width="6.88671875" style="28" customWidth="1"/>
    <col min="12558" max="12558" width="3.109375" style="28" customWidth="1"/>
    <col min="12559" max="12559" width="1.109375" style="28" customWidth="1"/>
    <col min="12560" max="12560" width="1" style="28" customWidth="1"/>
    <col min="12561" max="12561" width="1.6640625" style="28" customWidth="1"/>
    <col min="12562" max="12562" width="4" style="28" customWidth="1"/>
    <col min="12563" max="12563" width="1" style="28" customWidth="1"/>
    <col min="12564" max="12565" width="1.33203125" style="28" customWidth="1"/>
    <col min="12566" max="12566" width="3.33203125" style="28" customWidth="1"/>
    <col min="12567" max="12567" width="6.6640625" style="28" customWidth="1"/>
    <col min="12568" max="12800" width="6.88671875" style="28" customWidth="1"/>
    <col min="12801" max="12801" width="3.6640625" style="28" customWidth="1"/>
    <col min="12802" max="12802" width="4.88671875" style="28" customWidth="1"/>
    <col min="12803" max="12803" width="6.109375" style="28" customWidth="1"/>
    <col min="12804" max="12804" width="2" style="28" customWidth="1"/>
    <col min="12805" max="12805" width="1.44140625" style="28" customWidth="1"/>
    <col min="12806" max="12806" width="5.6640625" style="28" customWidth="1"/>
    <col min="12807" max="12807" width="12.88671875" style="28" customWidth="1"/>
    <col min="12808" max="12808" width="12" style="28" customWidth="1"/>
    <col min="12809" max="12809" width="11.6640625" style="28" customWidth="1"/>
    <col min="12810" max="12810" width="1" style="28" customWidth="1"/>
    <col min="12811" max="12811" width="2.33203125" style="28" customWidth="1"/>
    <col min="12812" max="12812" width="3.109375" style="28" customWidth="1"/>
    <col min="12813" max="12813" width="6.88671875" style="28" customWidth="1"/>
    <col min="12814" max="12814" width="3.109375" style="28" customWidth="1"/>
    <col min="12815" max="12815" width="1.109375" style="28" customWidth="1"/>
    <col min="12816" max="12816" width="1" style="28" customWidth="1"/>
    <col min="12817" max="12817" width="1.6640625" style="28" customWidth="1"/>
    <col min="12818" max="12818" width="4" style="28" customWidth="1"/>
    <col min="12819" max="12819" width="1" style="28" customWidth="1"/>
    <col min="12820" max="12821" width="1.33203125" style="28" customWidth="1"/>
    <col min="12822" max="12822" width="3.33203125" style="28" customWidth="1"/>
    <col min="12823" max="12823" width="6.6640625" style="28" customWidth="1"/>
    <col min="12824" max="13056" width="6.88671875" style="28" customWidth="1"/>
    <col min="13057" max="13057" width="3.6640625" style="28" customWidth="1"/>
    <col min="13058" max="13058" width="4.88671875" style="28" customWidth="1"/>
    <col min="13059" max="13059" width="6.109375" style="28" customWidth="1"/>
    <col min="13060" max="13060" width="2" style="28" customWidth="1"/>
    <col min="13061" max="13061" width="1.44140625" style="28" customWidth="1"/>
    <col min="13062" max="13062" width="5.6640625" style="28" customWidth="1"/>
    <col min="13063" max="13063" width="12.88671875" style="28" customWidth="1"/>
    <col min="13064" max="13064" width="12" style="28" customWidth="1"/>
    <col min="13065" max="13065" width="11.6640625" style="28" customWidth="1"/>
    <col min="13066" max="13066" width="1" style="28" customWidth="1"/>
    <col min="13067" max="13067" width="2.33203125" style="28" customWidth="1"/>
    <col min="13068" max="13068" width="3.109375" style="28" customWidth="1"/>
    <col min="13069" max="13069" width="6.88671875" style="28" customWidth="1"/>
    <col min="13070" max="13070" width="3.109375" style="28" customWidth="1"/>
    <col min="13071" max="13071" width="1.109375" style="28" customWidth="1"/>
    <col min="13072" max="13072" width="1" style="28" customWidth="1"/>
    <col min="13073" max="13073" width="1.6640625" style="28" customWidth="1"/>
    <col min="13074" max="13074" width="4" style="28" customWidth="1"/>
    <col min="13075" max="13075" width="1" style="28" customWidth="1"/>
    <col min="13076" max="13077" width="1.33203125" style="28" customWidth="1"/>
    <col min="13078" max="13078" width="3.33203125" style="28" customWidth="1"/>
    <col min="13079" max="13079" width="6.6640625" style="28" customWidth="1"/>
    <col min="13080" max="13312" width="6.88671875" style="28" customWidth="1"/>
    <col min="13313" max="13313" width="3.6640625" style="28" customWidth="1"/>
    <col min="13314" max="13314" width="4.88671875" style="28" customWidth="1"/>
    <col min="13315" max="13315" width="6.109375" style="28" customWidth="1"/>
    <col min="13316" max="13316" width="2" style="28" customWidth="1"/>
    <col min="13317" max="13317" width="1.44140625" style="28" customWidth="1"/>
    <col min="13318" max="13318" width="5.6640625" style="28" customWidth="1"/>
    <col min="13319" max="13319" width="12.88671875" style="28" customWidth="1"/>
    <col min="13320" max="13320" width="12" style="28" customWidth="1"/>
    <col min="13321" max="13321" width="11.6640625" style="28" customWidth="1"/>
    <col min="13322" max="13322" width="1" style="28" customWidth="1"/>
    <col min="13323" max="13323" width="2.33203125" style="28" customWidth="1"/>
    <col min="13324" max="13324" width="3.109375" style="28" customWidth="1"/>
    <col min="13325" max="13325" width="6.88671875" style="28" customWidth="1"/>
    <col min="13326" max="13326" width="3.109375" style="28" customWidth="1"/>
    <col min="13327" max="13327" width="1.109375" style="28" customWidth="1"/>
    <col min="13328" max="13328" width="1" style="28" customWidth="1"/>
    <col min="13329" max="13329" width="1.6640625" style="28" customWidth="1"/>
    <col min="13330" max="13330" width="4" style="28" customWidth="1"/>
    <col min="13331" max="13331" width="1" style="28" customWidth="1"/>
    <col min="13332" max="13333" width="1.33203125" style="28" customWidth="1"/>
    <col min="13334" max="13334" width="3.33203125" style="28" customWidth="1"/>
    <col min="13335" max="13335" width="6.6640625" style="28" customWidth="1"/>
    <col min="13336" max="13568" width="6.88671875" style="28" customWidth="1"/>
    <col min="13569" max="13569" width="3.6640625" style="28" customWidth="1"/>
    <col min="13570" max="13570" width="4.88671875" style="28" customWidth="1"/>
    <col min="13571" max="13571" width="6.109375" style="28" customWidth="1"/>
    <col min="13572" max="13572" width="2" style="28" customWidth="1"/>
    <col min="13573" max="13573" width="1.44140625" style="28" customWidth="1"/>
    <col min="13574" max="13574" width="5.6640625" style="28" customWidth="1"/>
    <col min="13575" max="13575" width="12.88671875" style="28" customWidth="1"/>
    <col min="13576" max="13576" width="12" style="28" customWidth="1"/>
    <col min="13577" max="13577" width="11.6640625" style="28" customWidth="1"/>
    <col min="13578" max="13578" width="1" style="28" customWidth="1"/>
    <col min="13579" max="13579" width="2.33203125" style="28" customWidth="1"/>
    <col min="13580" max="13580" width="3.109375" style="28" customWidth="1"/>
    <col min="13581" max="13581" width="6.88671875" style="28" customWidth="1"/>
    <col min="13582" max="13582" width="3.109375" style="28" customWidth="1"/>
    <col min="13583" max="13583" width="1.109375" style="28" customWidth="1"/>
    <col min="13584" max="13584" width="1" style="28" customWidth="1"/>
    <col min="13585" max="13585" width="1.6640625" style="28" customWidth="1"/>
    <col min="13586" max="13586" width="4" style="28" customWidth="1"/>
    <col min="13587" max="13587" width="1" style="28" customWidth="1"/>
    <col min="13588" max="13589" width="1.33203125" style="28" customWidth="1"/>
    <col min="13590" max="13590" width="3.33203125" style="28" customWidth="1"/>
    <col min="13591" max="13591" width="6.6640625" style="28" customWidth="1"/>
    <col min="13592" max="13824" width="6.88671875" style="28" customWidth="1"/>
    <col min="13825" max="13825" width="3.6640625" style="28" customWidth="1"/>
    <col min="13826" max="13826" width="4.88671875" style="28" customWidth="1"/>
    <col min="13827" max="13827" width="6.109375" style="28" customWidth="1"/>
    <col min="13828" max="13828" width="2" style="28" customWidth="1"/>
    <col min="13829" max="13829" width="1.44140625" style="28" customWidth="1"/>
    <col min="13830" max="13830" width="5.6640625" style="28" customWidth="1"/>
    <col min="13831" max="13831" width="12.88671875" style="28" customWidth="1"/>
    <col min="13832" max="13832" width="12" style="28" customWidth="1"/>
    <col min="13833" max="13833" width="11.6640625" style="28" customWidth="1"/>
    <col min="13834" max="13834" width="1" style="28" customWidth="1"/>
    <col min="13835" max="13835" width="2.33203125" style="28" customWidth="1"/>
    <col min="13836" max="13836" width="3.109375" style="28" customWidth="1"/>
    <col min="13837" max="13837" width="6.88671875" style="28" customWidth="1"/>
    <col min="13838" max="13838" width="3.109375" style="28" customWidth="1"/>
    <col min="13839" max="13839" width="1.109375" style="28" customWidth="1"/>
    <col min="13840" max="13840" width="1" style="28" customWidth="1"/>
    <col min="13841" max="13841" width="1.6640625" style="28" customWidth="1"/>
    <col min="13842" max="13842" width="4" style="28" customWidth="1"/>
    <col min="13843" max="13843" width="1" style="28" customWidth="1"/>
    <col min="13844" max="13845" width="1.33203125" style="28" customWidth="1"/>
    <col min="13846" max="13846" width="3.33203125" style="28" customWidth="1"/>
    <col min="13847" max="13847" width="6.6640625" style="28" customWidth="1"/>
    <col min="13848" max="14080" width="6.88671875" style="28" customWidth="1"/>
    <col min="14081" max="14081" width="3.6640625" style="28" customWidth="1"/>
    <col min="14082" max="14082" width="4.88671875" style="28" customWidth="1"/>
    <col min="14083" max="14083" width="6.109375" style="28" customWidth="1"/>
    <col min="14084" max="14084" width="2" style="28" customWidth="1"/>
    <col min="14085" max="14085" width="1.44140625" style="28" customWidth="1"/>
    <col min="14086" max="14086" width="5.6640625" style="28" customWidth="1"/>
    <col min="14087" max="14087" width="12.88671875" style="28" customWidth="1"/>
    <col min="14088" max="14088" width="12" style="28" customWidth="1"/>
    <col min="14089" max="14089" width="11.6640625" style="28" customWidth="1"/>
    <col min="14090" max="14090" width="1" style="28" customWidth="1"/>
    <col min="14091" max="14091" width="2.33203125" style="28" customWidth="1"/>
    <col min="14092" max="14092" width="3.109375" style="28" customWidth="1"/>
    <col min="14093" max="14093" width="6.88671875" style="28" customWidth="1"/>
    <col min="14094" max="14094" width="3.109375" style="28" customWidth="1"/>
    <col min="14095" max="14095" width="1.109375" style="28" customWidth="1"/>
    <col min="14096" max="14096" width="1" style="28" customWidth="1"/>
    <col min="14097" max="14097" width="1.6640625" style="28" customWidth="1"/>
    <col min="14098" max="14098" width="4" style="28" customWidth="1"/>
    <col min="14099" max="14099" width="1" style="28" customWidth="1"/>
    <col min="14100" max="14101" width="1.33203125" style="28" customWidth="1"/>
    <col min="14102" max="14102" width="3.33203125" style="28" customWidth="1"/>
    <col min="14103" max="14103" width="6.6640625" style="28" customWidth="1"/>
    <col min="14104" max="14336" width="6.88671875" style="28" customWidth="1"/>
    <col min="14337" max="14337" width="3.6640625" style="28" customWidth="1"/>
    <col min="14338" max="14338" width="4.88671875" style="28" customWidth="1"/>
    <col min="14339" max="14339" width="6.109375" style="28" customWidth="1"/>
    <col min="14340" max="14340" width="2" style="28" customWidth="1"/>
    <col min="14341" max="14341" width="1.44140625" style="28" customWidth="1"/>
    <col min="14342" max="14342" width="5.6640625" style="28" customWidth="1"/>
    <col min="14343" max="14343" width="12.88671875" style="28" customWidth="1"/>
    <col min="14344" max="14344" width="12" style="28" customWidth="1"/>
    <col min="14345" max="14345" width="11.6640625" style="28" customWidth="1"/>
    <col min="14346" max="14346" width="1" style="28" customWidth="1"/>
    <col min="14347" max="14347" width="2.33203125" style="28" customWidth="1"/>
    <col min="14348" max="14348" width="3.109375" style="28" customWidth="1"/>
    <col min="14349" max="14349" width="6.88671875" style="28" customWidth="1"/>
    <col min="14350" max="14350" width="3.109375" style="28" customWidth="1"/>
    <col min="14351" max="14351" width="1.109375" style="28" customWidth="1"/>
    <col min="14352" max="14352" width="1" style="28" customWidth="1"/>
    <col min="14353" max="14353" width="1.6640625" style="28" customWidth="1"/>
    <col min="14354" max="14354" width="4" style="28" customWidth="1"/>
    <col min="14355" max="14355" width="1" style="28" customWidth="1"/>
    <col min="14356" max="14357" width="1.33203125" style="28" customWidth="1"/>
    <col min="14358" max="14358" width="3.33203125" style="28" customWidth="1"/>
    <col min="14359" max="14359" width="6.6640625" style="28" customWidth="1"/>
    <col min="14360" max="14592" width="6.88671875" style="28" customWidth="1"/>
    <col min="14593" max="14593" width="3.6640625" style="28" customWidth="1"/>
    <col min="14594" max="14594" width="4.88671875" style="28" customWidth="1"/>
    <col min="14595" max="14595" width="6.109375" style="28" customWidth="1"/>
    <col min="14596" max="14596" width="2" style="28" customWidth="1"/>
    <col min="14597" max="14597" width="1.44140625" style="28" customWidth="1"/>
    <col min="14598" max="14598" width="5.6640625" style="28" customWidth="1"/>
    <col min="14599" max="14599" width="12.88671875" style="28" customWidth="1"/>
    <col min="14600" max="14600" width="12" style="28" customWidth="1"/>
    <col min="14601" max="14601" width="11.6640625" style="28" customWidth="1"/>
    <col min="14602" max="14602" width="1" style="28" customWidth="1"/>
    <col min="14603" max="14603" width="2.33203125" style="28" customWidth="1"/>
    <col min="14604" max="14604" width="3.109375" style="28" customWidth="1"/>
    <col min="14605" max="14605" width="6.88671875" style="28" customWidth="1"/>
    <col min="14606" max="14606" width="3.109375" style="28" customWidth="1"/>
    <col min="14607" max="14607" width="1.109375" style="28" customWidth="1"/>
    <col min="14608" max="14608" width="1" style="28" customWidth="1"/>
    <col min="14609" max="14609" width="1.6640625" style="28" customWidth="1"/>
    <col min="14610" max="14610" width="4" style="28" customWidth="1"/>
    <col min="14611" max="14611" width="1" style="28" customWidth="1"/>
    <col min="14612" max="14613" width="1.33203125" style="28" customWidth="1"/>
    <col min="14614" max="14614" width="3.33203125" style="28" customWidth="1"/>
    <col min="14615" max="14615" width="6.6640625" style="28" customWidth="1"/>
    <col min="14616" max="14848" width="6.88671875" style="28" customWidth="1"/>
    <col min="14849" max="14849" width="3.6640625" style="28" customWidth="1"/>
    <col min="14850" max="14850" width="4.88671875" style="28" customWidth="1"/>
    <col min="14851" max="14851" width="6.109375" style="28" customWidth="1"/>
    <col min="14852" max="14852" width="2" style="28" customWidth="1"/>
    <col min="14853" max="14853" width="1.44140625" style="28" customWidth="1"/>
    <col min="14854" max="14854" width="5.6640625" style="28" customWidth="1"/>
    <col min="14855" max="14855" width="12.88671875" style="28" customWidth="1"/>
    <col min="14856" max="14856" width="12" style="28" customWidth="1"/>
    <col min="14857" max="14857" width="11.6640625" style="28" customWidth="1"/>
    <col min="14858" max="14858" width="1" style="28" customWidth="1"/>
    <col min="14859" max="14859" width="2.33203125" style="28" customWidth="1"/>
    <col min="14860" max="14860" width="3.109375" style="28" customWidth="1"/>
    <col min="14861" max="14861" width="6.88671875" style="28" customWidth="1"/>
    <col min="14862" max="14862" width="3.109375" style="28" customWidth="1"/>
    <col min="14863" max="14863" width="1.109375" style="28" customWidth="1"/>
    <col min="14864" max="14864" width="1" style="28" customWidth="1"/>
    <col min="14865" max="14865" width="1.6640625" style="28" customWidth="1"/>
    <col min="14866" max="14866" width="4" style="28" customWidth="1"/>
    <col min="14867" max="14867" width="1" style="28" customWidth="1"/>
    <col min="14868" max="14869" width="1.33203125" style="28" customWidth="1"/>
    <col min="14870" max="14870" width="3.33203125" style="28" customWidth="1"/>
    <col min="14871" max="14871" width="6.6640625" style="28" customWidth="1"/>
    <col min="14872" max="15104" width="6.88671875" style="28" customWidth="1"/>
    <col min="15105" max="15105" width="3.6640625" style="28" customWidth="1"/>
    <col min="15106" max="15106" width="4.88671875" style="28" customWidth="1"/>
    <col min="15107" max="15107" width="6.109375" style="28" customWidth="1"/>
    <col min="15108" max="15108" width="2" style="28" customWidth="1"/>
    <col min="15109" max="15109" width="1.44140625" style="28" customWidth="1"/>
    <col min="15110" max="15110" width="5.6640625" style="28" customWidth="1"/>
    <col min="15111" max="15111" width="12.88671875" style="28" customWidth="1"/>
    <col min="15112" max="15112" width="12" style="28" customWidth="1"/>
    <col min="15113" max="15113" width="11.6640625" style="28" customWidth="1"/>
    <col min="15114" max="15114" width="1" style="28" customWidth="1"/>
    <col min="15115" max="15115" width="2.33203125" style="28" customWidth="1"/>
    <col min="15116" max="15116" width="3.109375" style="28" customWidth="1"/>
    <col min="15117" max="15117" width="6.88671875" style="28" customWidth="1"/>
    <col min="15118" max="15118" width="3.109375" style="28" customWidth="1"/>
    <col min="15119" max="15119" width="1.109375" style="28" customWidth="1"/>
    <col min="15120" max="15120" width="1" style="28" customWidth="1"/>
    <col min="15121" max="15121" width="1.6640625" style="28" customWidth="1"/>
    <col min="15122" max="15122" width="4" style="28" customWidth="1"/>
    <col min="15123" max="15123" width="1" style="28" customWidth="1"/>
    <col min="15124" max="15125" width="1.33203125" style="28" customWidth="1"/>
    <col min="15126" max="15126" width="3.33203125" style="28" customWidth="1"/>
    <col min="15127" max="15127" width="6.6640625" style="28" customWidth="1"/>
    <col min="15128" max="15360" width="6.88671875" style="28" customWidth="1"/>
    <col min="15361" max="15361" width="3.6640625" style="28" customWidth="1"/>
    <col min="15362" max="15362" width="4.88671875" style="28" customWidth="1"/>
    <col min="15363" max="15363" width="6.109375" style="28" customWidth="1"/>
    <col min="15364" max="15364" width="2" style="28" customWidth="1"/>
    <col min="15365" max="15365" width="1.44140625" style="28" customWidth="1"/>
    <col min="15366" max="15366" width="5.6640625" style="28" customWidth="1"/>
    <col min="15367" max="15367" width="12.88671875" style="28" customWidth="1"/>
    <col min="15368" max="15368" width="12" style="28" customWidth="1"/>
    <col min="15369" max="15369" width="11.6640625" style="28" customWidth="1"/>
    <col min="15370" max="15370" width="1" style="28" customWidth="1"/>
    <col min="15371" max="15371" width="2.33203125" style="28" customWidth="1"/>
    <col min="15372" max="15372" width="3.109375" style="28" customWidth="1"/>
    <col min="15373" max="15373" width="6.88671875" style="28" customWidth="1"/>
    <col min="15374" max="15374" width="3.109375" style="28" customWidth="1"/>
    <col min="15375" max="15375" width="1.109375" style="28" customWidth="1"/>
    <col min="15376" max="15376" width="1" style="28" customWidth="1"/>
    <col min="15377" max="15377" width="1.6640625" style="28" customWidth="1"/>
    <col min="15378" max="15378" width="4" style="28" customWidth="1"/>
    <col min="15379" max="15379" width="1" style="28" customWidth="1"/>
    <col min="15380" max="15381" width="1.33203125" style="28" customWidth="1"/>
    <col min="15382" max="15382" width="3.33203125" style="28" customWidth="1"/>
    <col min="15383" max="15383" width="6.6640625" style="28" customWidth="1"/>
    <col min="15384" max="15616" width="6.88671875" style="28" customWidth="1"/>
    <col min="15617" max="15617" width="3.6640625" style="28" customWidth="1"/>
    <col min="15618" max="15618" width="4.88671875" style="28" customWidth="1"/>
    <col min="15619" max="15619" width="6.109375" style="28" customWidth="1"/>
    <col min="15620" max="15620" width="2" style="28" customWidth="1"/>
    <col min="15621" max="15621" width="1.44140625" style="28" customWidth="1"/>
    <col min="15622" max="15622" width="5.6640625" style="28" customWidth="1"/>
    <col min="15623" max="15623" width="12.88671875" style="28" customWidth="1"/>
    <col min="15624" max="15624" width="12" style="28" customWidth="1"/>
    <col min="15625" max="15625" width="11.6640625" style="28" customWidth="1"/>
    <col min="15626" max="15626" width="1" style="28" customWidth="1"/>
    <col min="15627" max="15627" width="2.33203125" style="28" customWidth="1"/>
    <col min="15628" max="15628" width="3.109375" style="28" customWidth="1"/>
    <col min="15629" max="15629" width="6.88671875" style="28" customWidth="1"/>
    <col min="15630" max="15630" width="3.109375" style="28" customWidth="1"/>
    <col min="15631" max="15631" width="1.109375" style="28" customWidth="1"/>
    <col min="15632" max="15632" width="1" style="28" customWidth="1"/>
    <col min="15633" max="15633" width="1.6640625" style="28" customWidth="1"/>
    <col min="15634" max="15634" width="4" style="28" customWidth="1"/>
    <col min="15635" max="15635" width="1" style="28" customWidth="1"/>
    <col min="15636" max="15637" width="1.33203125" style="28" customWidth="1"/>
    <col min="15638" max="15638" width="3.33203125" style="28" customWidth="1"/>
    <col min="15639" max="15639" width="6.6640625" style="28" customWidth="1"/>
    <col min="15640" max="15872" width="6.88671875" style="28" customWidth="1"/>
    <col min="15873" max="15873" width="3.6640625" style="28" customWidth="1"/>
    <col min="15874" max="15874" width="4.88671875" style="28" customWidth="1"/>
    <col min="15875" max="15875" width="6.109375" style="28" customWidth="1"/>
    <col min="15876" max="15876" width="2" style="28" customWidth="1"/>
    <col min="15877" max="15877" width="1.44140625" style="28" customWidth="1"/>
    <col min="15878" max="15878" width="5.6640625" style="28" customWidth="1"/>
    <col min="15879" max="15879" width="12.88671875" style="28" customWidth="1"/>
    <col min="15880" max="15880" width="12" style="28" customWidth="1"/>
    <col min="15881" max="15881" width="11.6640625" style="28" customWidth="1"/>
    <col min="15882" max="15882" width="1" style="28" customWidth="1"/>
    <col min="15883" max="15883" width="2.33203125" style="28" customWidth="1"/>
    <col min="15884" max="15884" width="3.109375" style="28" customWidth="1"/>
    <col min="15885" max="15885" width="6.88671875" style="28" customWidth="1"/>
    <col min="15886" max="15886" width="3.109375" style="28" customWidth="1"/>
    <col min="15887" max="15887" width="1.109375" style="28" customWidth="1"/>
    <col min="15888" max="15888" width="1" style="28" customWidth="1"/>
    <col min="15889" max="15889" width="1.6640625" style="28" customWidth="1"/>
    <col min="15890" max="15890" width="4" style="28" customWidth="1"/>
    <col min="15891" max="15891" width="1" style="28" customWidth="1"/>
    <col min="15892" max="15893" width="1.33203125" style="28" customWidth="1"/>
    <col min="15894" max="15894" width="3.33203125" style="28" customWidth="1"/>
    <col min="15895" max="15895" width="6.6640625" style="28" customWidth="1"/>
    <col min="15896" max="16128" width="6.88671875" style="28" customWidth="1"/>
    <col min="16129" max="16129" width="3.6640625" style="28" customWidth="1"/>
    <col min="16130" max="16130" width="4.88671875" style="28" customWidth="1"/>
    <col min="16131" max="16131" width="6.109375" style="28" customWidth="1"/>
    <col min="16132" max="16132" width="2" style="28" customWidth="1"/>
    <col min="16133" max="16133" width="1.44140625" style="28" customWidth="1"/>
    <col min="16134" max="16134" width="5.6640625" style="28" customWidth="1"/>
    <col min="16135" max="16135" width="12.88671875" style="28" customWidth="1"/>
    <col min="16136" max="16136" width="12" style="28" customWidth="1"/>
    <col min="16137" max="16137" width="11.6640625" style="28" customWidth="1"/>
    <col min="16138" max="16138" width="1" style="28" customWidth="1"/>
    <col min="16139" max="16139" width="2.33203125" style="28" customWidth="1"/>
    <col min="16140" max="16140" width="3.109375" style="28" customWidth="1"/>
    <col min="16141" max="16141" width="6.88671875" style="28" customWidth="1"/>
    <col min="16142" max="16142" width="3.109375" style="28" customWidth="1"/>
    <col min="16143" max="16143" width="1.109375" style="28" customWidth="1"/>
    <col min="16144" max="16144" width="1" style="28" customWidth="1"/>
    <col min="16145" max="16145" width="1.6640625" style="28" customWidth="1"/>
    <col min="16146" max="16146" width="4" style="28" customWidth="1"/>
    <col min="16147" max="16147" width="1" style="28" customWidth="1"/>
    <col min="16148" max="16149" width="1.33203125" style="28" customWidth="1"/>
    <col min="16150" max="16150" width="3.33203125" style="28" customWidth="1"/>
    <col min="16151" max="16151" width="6.6640625" style="28" customWidth="1"/>
    <col min="16152" max="16384" width="6.88671875" style="28" customWidth="1"/>
  </cols>
  <sheetData>
    <row r="1" spans="2:23" ht="7.5" customHeight="1" x14ac:dyDescent="0.3"/>
    <row r="2" spans="2:23" ht="31.8" customHeight="1" x14ac:dyDescent="0.3">
      <c r="B2" s="88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2:23" ht="17.399999999999999" customHeight="1" x14ac:dyDescent="0.3">
      <c r="B3" s="2" t="s">
        <v>1</v>
      </c>
      <c r="C3" s="1"/>
      <c r="D3" s="9" t="s">
        <v>2</v>
      </c>
      <c r="E3" s="1"/>
      <c r="F3" s="1"/>
      <c r="G3" s="1"/>
      <c r="H3" s="1"/>
      <c r="I3" s="1"/>
      <c r="J3" s="1"/>
    </row>
    <row r="4" spans="2:23" ht="9.6" customHeight="1" x14ac:dyDescent="0.3">
      <c r="B4" s="1"/>
      <c r="C4" s="1"/>
      <c r="D4" s="9" t="s">
        <v>237</v>
      </c>
      <c r="E4" s="1"/>
      <c r="F4" s="1"/>
      <c r="G4" s="1"/>
      <c r="H4" s="1"/>
      <c r="I4" s="1"/>
      <c r="J4" s="1"/>
    </row>
    <row r="5" spans="2:23" ht="19.8" customHeight="1" x14ac:dyDescent="0.3">
      <c r="B5" s="2" t="s">
        <v>4</v>
      </c>
      <c r="C5" s="1"/>
      <c r="D5" s="10" t="s">
        <v>460</v>
      </c>
      <c r="E5" s="1"/>
      <c r="F5" s="1"/>
      <c r="G5" s="1"/>
      <c r="H5" s="1"/>
      <c r="I5" s="1"/>
      <c r="J5" s="1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2:23" ht="12.6" customHeight="1" x14ac:dyDescent="0.3">
      <c r="B6" s="2" t="s">
        <v>5</v>
      </c>
      <c r="C6" s="1"/>
      <c r="D6" s="9" t="s">
        <v>6</v>
      </c>
      <c r="E6" s="1"/>
      <c r="F6" s="1"/>
      <c r="G6" s="1"/>
      <c r="H6" s="1"/>
      <c r="I6" s="1"/>
      <c r="J6" s="1"/>
    </row>
    <row r="7" spans="2:23" ht="10.5" customHeight="1" x14ac:dyDescent="0.3">
      <c r="B7" s="2" t="s">
        <v>7</v>
      </c>
      <c r="C7" s="1"/>
      <c r="D7" s="9" t="s">
        <v>8</v>
      </c>
      <c r="E7" s="1"/>
      <c r="F7" s="1"/>
      <c r="G7" s="1"/>
      <c r="H7" s="3"/>
      <c r="I7" s="1"/>
      <c r="J7" s="23"/>
      <c r="K7" s="30"/>
      <c r="L7" s="30"/>
      <c r="M7" s="3" t="s">
        <v>9</v>
      </c>
      <c r="N7" s="101" t="s">
        <v>236</v>
      </c>
      <c r="O7" s="101"/>
      <c r="P7" s="101"/>
      <c r="Q7" s="101"/>
      <c r="R7" s="101"/>
      <c r="S7" s="101"/>
      <c r="T7" s="101"/>
      <c r="U7" s="101"/>
      <c r="V7" s="101"/>
      <c r="W7" s="101"/>
    </row>
    <row r="8" spans="2:23" ht="10.5" customHeight="1" thickBot="1" x14ac:dyDescent="0.35">
      <c r="B8" s="11"/>
      <c r="C8" s="11"/>
      <c r="D8" s="11"/>
      <c r="E8" s="11"/>
      <c r="F8" s="11"/>
      <c r="G8" s="11"/>
      <c r="H8" s="11"/>
      <c r="I8" s="11"/>
      <c r="J8" s="11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2:23" ht="15.75" customHeight="1" x14ac:dyDescent="0.3">
      <c r="B9" s="93" t="s">
        <v>10</v>
      </c>
      <c r="C9" s="93"/>
      <c r="F9" s="93" t="s">
        <v>11</v>
      </c>
      <c r="G9" s="93"/>
      <c r="K9" s="93" t="s">
        <v>399</v>
      </c>
      <c r="L9" s="93"/>
      <c r="M9" s="92" t="s">
        <v>13</v>
      </c>
      <c r="N9" s="92"/>
      <c r="P9" s="92" t="s">
        <v>400</v>
      </c>
      <c r="Q9" s="92"/>
      <c r="R9" s="92"/>
      <c r="S9" s="92"/>
      <c r="T9" s="92"/>
      <c r="V9" s="92" t="s">
        <v>401</v>
      </c>
      <c r="W9" s="92"/>
    </row>
    <row r="10" spans="2:23" ht="3" customHeight="1" x14ac:dyDescent="0.3"/>
    <row r="11" spans="2:23" ht="3" customHeight="1" x14ac:dyDescent="0.3"/>
    <row r="12" spans="2:23" ht="16.8" customHeight="1" x14ac:dyDescent="0.3">
      <c r="B12" s="89" t="s">
        <v>238</v>
      </c>
      <c r="C12" s="89"/>
      <c r="D12" s="89"/>
      <c r="F12" s="90" t="s">
        <v>24</v>
      </c>
      <c r="G12" s="90"/>
      <c r="H12" s="90"/>
      <c r="I12" s="9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91">
        <f>V14+V28+V73</f>
        <v>148213.02410000001</v>
      </c>
      <c r="W12" s="91"/>
    </row>
    <row r="13" spans="2:23" ht="3" customHeight="1" x14ac:dyDescent="0.3">
      <c r="W13" s="19"/>
    </row>
    <row r="14" spans="2:23" ht="10.5" customHeight="1" x14ac:dyDescent="0.2">
      <c r="B14" s="89" t="s">
        <v>239</v>
      </c>
      <c r="C14" s="89"/>
      <c r="D14" s="89"/>
      <c r="F14" s="19" t="s">
        <v>402</v>
      </c>
      <c r="G14" s="19"/>
      <c r="H14" s="19"/>
      <c r="I14" s="19"/>
      <c r="V14" s="36">
        <f>V16+V19</f>
        <v>28646.87</v>
      </c>
      <c r="W14" s="36"/>
    </row>
    <row r="15" spans="2:23" ht="3" customHeight="1" x14ac:dyDescent="0.3"/>
    <row r="16" spans="2:23" ht="10.5" customHeight="1" x14ac:dyDescent="0.3">
      <c r="B16" s="89" t="s">
        <v>240</v>
      </c>
      <c r="C16" s="89"/>
      <c r="D16" s="89"/>
      <c r="F16" s="94" t="s">
        <v>496</v>
      </c>
      <c r="G16" s="94"/>
      <c r="H16" s="94"/>
      <c r="I16" s="94"/>
      <c r="V16" s="95">
        <f>V18</f>
        <v>320.37</v>
      </c>
      <c r="W16" s="95"/>
    </row>
    <row r="17" spans="2:23" ht="3" customHeight="1" x14ac:dyDescent="0.3"/>
    <row r="18" spans="2:23" ht="10.199999999999999" customHeight="1" x14ac:dyDescent="0.3">
      <c r="B18" s="89" t="s">
        <v>404</v>
      </c>
      <c r="C18" s="89"/>
      <c r="D18" s="89"/>
      <c r="F18" s="96" t="s">
        <v>495</v>
      </c>
      <c r="G18" s="96"/>
      <c r="H18" s="96"/>
      <c r="I18" s="96"/>
      <c r="K18" s="89" t="s">
        <v>21</v>
      </c>
      <c r="L18" s="89"/>
      <c r="M18" s="97">
        <v>3</v>
      </c>
      <c r="N18" s="97"/>
      <c r="P18" s="97">
        <v>106.79</v>
      </c>
      <c r="Q18" s="97"/>
      <c r="R18" s="97"/>
      <c r="S18" s="97"/>
      <c r="T18" s="97"/>
      <c r="U18" s="97"/>
      <c r="V18" s="97">
        <f>M18*P18</f>
        <v>320.37</v>
      </c>
      <c r="W18" s="97"/>
    </row>
    <row r="19" spans="2:23" ht="10.5" customHeight="1" x14ac:dyDescent="0.3">
      <c r="B19" s="89" t="s">
        <v>240</v>
      </c>
      <c r="C19" s="89"/>
      <c r="D19" s="89"/>
      <c r="F19" s="94" t="s">
        <v>403</v>
      </c>
      <c r="G19" s="94"/>
      <c r="H19" s="94"/>
      <c r="I19" s="94"/>
      <c r="V19" s="95">
        <f>V22+V24+V26</f>
        <v>28326.5</v>
      </c>
      <c r="W19" s="95"/>
    </row>
    <row r="20" spans="2:23" ht="3" customHeight="1" x14ac:dyDescent="0.3"/>
    <row r="21" spans="2:23" ht="4.2" customHeight="1" x14ac:dyDescent="0.3"/>
    <row r="22" spans="2:23" ht="10.5" customHeight="1" x14ac:dyDescent="0.3">
      <c r="B22" s="89" t="s">
        <v>404</v>
      </c>
      <c r="C22" s="89"/>
      <c r="D22" s="89"/>
      <c r="F22" s="96" t="s">
        <v>405</v>
      </c>
      <c r="G22" s="96"/>
      <c r="H22" s="96"/>
      <c r="I22" s="96"/>
      <c r="K22" s="89" t="s">
        <v>21</v>
      </c>
      <c r="L22" s="89"/>
      <c r="M22" s="97">
        <v>19</v>
      </c>
      <c r="N22" s="97"/>
      <c r="P22" s="97">
        <v>25.7</v>
      </c>
      <c r="Q22" s="97"/>
      <c r="R22" s="97"/>
      <c r="S22" s="97"/>
      <c r="T22" s="97"/>
      <c r="U22" s="97"/>
      <c r="V22" s="97">
        <f>M22*P22</f>
        <v>488.3</v>
      </c>
      <c r="W22" s="97"/>
    </row>
    <row r="23" spans="2:23" ht="3" customHeight="1" x14ac:dyDescent="0.3"/>
    <row r="24" spans="2:23" ht="9.6" customHeight="1" x14ac:dyDescent="0.3">
      <c r="B24" s="89" t="s">
        <v>406</v>
      </c>
      <c r="C24" s="89"/>
      <c r="D24" s="89"/>
      <c r="F24" s="96" t="s">
        <v>407</v>
      </c>
      <c r="G24" s="96"/>
      <c r="H24" s="96"/>
      <c r="I24" s="96"/>
      <c r="K24" s="89" t="s">
        <v>21</v>
      </c>
      <c r="L24" s="89"/>
      <c r="M24" s="97">
        <v>20</v>
      </c>
      <c r="N24" s="97"/>
      <c r="P24" s="97">
        <v>204.9</v>
      </c>
      <c r="Q24" s="97"/>
      <c r="R24" s="97"/>
      <c r="S24" s="97"/>
      <c r="T24" s="97"/>
      <c r="U24" s="97"/>
      <c r="V24" s="97">
        <f>M24*P24</f>
        <v>4098</v>
      </c>
      <c r="W24" s="97"/>
    </row>
    <row r="25" spans="2:23" ht="3" customHeight="1" x14ac:dyDescent="0.3"/>
    <row r="26" spans="2:23" ht="10.5" customHeight="1" x14ac:dyDescent="0.3">
      <c r="B26" s="89" t="s">
        <v>408</v>
      </c>
      <c r="C26" s="89"/>
      <c r="D26" s="89"/>
      <c r="F26" s="96" t="s">
        <v>409</v>
      </c>
      <c r="G26" s="96"/>
      <c r="H26" s="96"/>
      <c r="I26" s="96"/>
      <c r="K26" s="89" t="s">
        <v>21</v>
      </c>
      <c r="L26" s="89"/>
      <c r="M26" s="97">
        <v>18</v>
      </c>
      <c r="N26" s="97"/>
      <c r="P26" s="97">
        <v>1318.9</v>
      </c>
      <c r="Q26" s="97"/>
      <c r="R26" s="97"/>
      <c r="S26" s="97"/>
      <c r="T26" s="97"/>
      <c r="U26" s="97"/>
      <c r="V26" s="97">
        <f>M26*P26</f>
        <v>23740.2</v>
      </c>
      <c r="W26" s="97"/>
    </row>
    <row r="27" spans="2:23" ht="3" customHeight="1" x14ac:dyDescent="0.3"/>
    <row r="28" spans="2:23" ht="10.5" customHeight="1" x14ac:dyDescent="0.2">
      <c r="B28" s="89" t="s">
        <v>241</v>
      </c>
      <c r="C28" s="89"/>
      <c r="D28" s="89"/>
      <c r="F28" s="19" t="s">
        <v>410</v>
      </c>
      <c r="G28" s="19"/>
      <c r="H28" s="19"/>
      <c r="I28" s="19"/>
      <c r="V28" s="36">
        <f>V30+V35+V64</f>
        <v>118397.1741</v>
      </c>
      <c r="W28" s="36"/>
    </row>
    <row r="29" spans="2:23" ht="3" customHeight="1" x14ac:dyDescent="0.3">
      <c r="F29" s="19"/>
      <c r="G29" s="19"/>
      <c r="H29" s="19"/>
      <c r="I29" s="19"/>
    </row>
    <row r="30" spans="2:23" ht="10.5" customHeight="1" x14ac:dyDescent="0.3">
      <c r="B30" s="89" t="s">
        <v>242</v>
      </c>
      <c r="C30" s="89"/>
      <c r="D30" s="89"/>
      <c r="F30" s="94" t="s">
        <v>411</v>
      </c>
      <c r="G30" s="94"/>
      <c r="H30" s="94"/>
      <c r="I30" s="94"/>
      <c r="V30" s="95">
        <f>V31+V33</f>
        <v>43487.82</v>
      </c>
      <c r="W30" s="95"/>
    </row>
    <row r="31" spans="2:23" ht="10.199999999999999" customHeight="1" x14ac:dyDescent="0.3">
      <c r="B31" s="89" t="s">
        <v>412</v>
      </c>
      <c r="C31" s="89"/>
      <c r="D31" s="89"/>
      <c r="F31" s="113" t="s">
        <v>413</v>
      </c>
      <c r="G31" s="113"/>
      <c r="H31" s="113"/>
      <c r="I31" s="113"/>
      <c r="K31" s="89" t="s">
        <v>22</v>
      </c>
      <c r="L31" s="89"/>
      <c r="M31" s="97">
        <v>510</v>
      </c>
      <c r="N31" s="97"/>
      <c r="P31" s="97">
        <v>80.02</v>
      </c>
      <c r="Q31" s="97"/>
      <c r="R31" s="97"/>
      <c r="S31" s="97"/>
      <c r="T31" s="97"/>
      <c r="U31" s="97"/>
      <c r="V31" s="97">
        <f>M31*P31</f>
        <v>40810.199999999997</v>
      </c>
      <c r="W31" s="97"/>
    </row>
    <row r="32" spans="2:23" ht="3" customHeight="1" x14ac:dyDescent="0.3"/>
    <row r="33" spans="2:23" ht="10.5" customHeight="1" x14ac:dyDescent="0.3">
      <c r="B33" s="89" t="s">
        <v>414</v>
      </c>
      <c r="C33" s="89"/>
      <c r="D33" s="89"/>
      <c r="F33" s="96" t="s">
        <v>415</v>
      </c>
      <c r="G33" s="96"/>
      <c r="H33" s="96"/>
      <c r="I33" s="96"/>
      <c r="K33" s="89" t="s">
        <v>21</v>
      </c>
      <c r="L33" s="89"/>
      <c r="M33" s="97">
        <v>33</v>
      </c>
      <c r="N33" s="97"/>
      <c r="P33" s="97">
        <v>81.14</v>
      </c>
      <c r="Q33" s="97"/>
      <c r="R33" s="97"/>
      <c r="S33" s="97"/>
      <c r="T33" s="97"/>
      <c r="U33" s="97"/>
      <c r="V33" s="97">
        <f>M33*P33</f>
        <v>2677.62</v>
      </c>
      <c r="W33" s="97"/>
    </row>
    <row r="34" spans="2:23" ht="3" customHeight="1" x14ac:dyDescent="0.3"/>
    <row r="35" spans="2:23" ht="10.5" customHeight="1" x14ac:dyDescent="0.3">
      <c r="B35" s="89" t="s">
        <v>416</v>
      </c>
      <c r="C35" s="89"/>
      <c r="D35" s="89"/>
      <c r="F35" s="94" t="s">
        <v>417</v>
      </c>
      <c r="G35" s="94"/>
      <c r="H35" s="94"/>
      <c r="I35" s="94"/>
      <c r="V35" s="95">
        <f>V37+V39+V41+V43+V45+V47+V49+V52+V55+V58+V60+V62</f>
        <v>56209.444100000001</v>
      </c>
      <c r="W35" s="95"/>
    </row>
    <row r="36" spans="2:23" ht="3" customHeight="1" x14ac:dyDescent="0.3"/>
    <row r="37" spans="2:23" ht="10.5" customHeight="1" x14ac:dyDescent="0.3">
      <c r="B37" s="89" t="s">
        <v>418</v>
      </c>
      <c r="C37" s="89"/>
      <c r="D37" s="89"/>
      <c r="F37" s="96" t="s">
        <v>419</v>
      </c>
      <c r="G37" s="96"/>
      <c r="H37" s="96"/>
      <c r="I37" s="96"/>
      <c r="K37" s="89" t="s">
        <v>22</v>
      </c>
      <c r="L37" s="89"/>
      <c r="M37" s="97">
        <v>91.5</v>
      </c>
      <c r="N37" s="97"/>
      <c r="P37" s="97">
        <v>25.25</v>
      </c>
      <c r="Q37" s="97"/>
      <c r="R37" s="97"/>
      <c r="S37" s="97"/>
      <c r="T37" s="97"/>
      <c r="U37" s="97"/>
      <c r="V37" s="97">
        <f>M37*P37</f>
        <v>2310.375</v>
      </c>
      <c r="W37" s="97"/>
    </row>
    <row r="38" spans="2:23" ht="3" customHeight="1" x14ac:dyDescent="0.3"/>
    <row r="39" spans="2:23" ht="10.5" customHeight="1" x14ac:dyDescent="0.3">
      <c r="B39" s="89" t="s">
        <v>420</v>
      </c>
      <c r="C39" s="89"/>
      <c r="D39" s="89"/>
      <c r="F39" s="96" t="s">
        <v>421</v>
      </c>
      <c r="G39" s="96"/>
      <c r="H39" s="96"/>
      <c r="I39" s="96"/>
      <c r="K39" s="89" t="s">
        <v>22</v>
      </c>
      <c r="L39" s="89"/>
      <c r="M39" s="97">
        <v>67.3</v>
      </c>
      <c r="N39" s="97"/>
      <c r="P39" s="97">
        <v>121.95</v>
      </c>
      <c r="Q39" s="97"/>
      <c r="R39" s="97"/>
      <c r="S39" s="97"/>
      <c r="T39" s="97"/>
      <c r="U39" s="97"/>
      <c r="V39" s="97">
        <f>M39*P39</f>
        <v>8207.2350000000006</v>
      </c>
      <c r="W39" s="97"/>
    </row>
    <row r="40" spans="2:23" ht="3" customHeight="1" x14ac:dyDescent="0.3"/>
    <row r="41" spans="2:23" ht="10.5" customHeight="1" x14ac:dyDescent="0.3">
      <c r="B41" s="89" t="s">
        <v>422</v>
      </c>
      <c r="C41" s="89"/>
      <c r="D41" s="89"/>
      <c r="F41" s="96" t="s">
        <v>423</v>
      </c>
      <c r="G41" s="96"/>
      <c r="H41" s="96"/>
      <c r="I41" s="96"/>
      <c r="K41" s="89" t="s">
        <v>22</v>
      </c>
      <c r="L41" s="89"/>
      <c r="M41" s="97">
        <v>7.55</v>
      </c>
      <c r="N41" s="97"/>
      <c r="P41" s="97">
        <v>12.33</v>
      </c>
      <c r="Q41" s="97"/>
      <c r="R41" s="97"/>
      <c r="S41" s="97"/>
      <c r="T41" s="97"/>
      <c r="U41" s="97"/>
      <c r="V41" s="97">
        <f>M41*P41</f>
        <v>93.091499999999996</v>
      </c>
      <c r="W41" s="97"/>
    </row>
    <row r="42" spans="2:23" ht="3" customHeight="1" x14ac:dyDescent="0.3"/>
    <row r="43" spans="2:23" ht="10.5" customHeight="1" x14ac:dyDescent="0.3">
      <c r="B43" s="89" t="s">
        <v>424</v>
      </c>
      <c r="C43" s="89"/>
      <c r="D43" s="89"/>
      <c r="F43" s="96" t="s">
        <v>425</v>
      </c>
      <c r="G43" s="96"/>
      <c r="H43" s="96"/>
      <c r="I43" s="96"/>
      <c r="K43" s="89" t="s">
        <v>22</v>
      </c>
      <c r="L43" s="89"/>
      <c r="M43" s="97">
        <v>88.2</v>
      </c>
      <c r="N43" s="97"/>
      <c r="P43" s="97">
        <v>107.34</v>
      </c>
      <c r="Q43" s="97"/>
      <c r="R43" s="97"/>
      <c r="S43" s="97"/>
      <c r="T43" s="97"/>
      <c r="U43" s="97"/>
      <c r="V43" s="97">
        <f>M43*P43</f>
        <v>9467.3880000000008</v>
      </c>
      <c r="W43" s="97"/>
    </row>
    <row r="44" spans="2:23" ht="3" customHeight="1" x14ac:dyDescent="0.3"/>
    <row r="45" spans="2:23" ht="10.5" customHeight="1" x14ac:dyDescent="0.3">
      <c r="B45" s="89" t="s">
        <v>426</v>
      </c>
      <c r="C45" s="89"/>
      <c r="D45" s="89"/>
      <c r="F45" s="96" t="s">
        <v>427</v>
      </c>
      <c r="G45" s="96"/>
      <c r="H45" s="96"/>
      <c r="I45" s="96"/>
      <c r="K45" s="89" t="s">
        <v>22</v>
      </c>
      <c r="L45" s="89"/>
      <c r="M45" s="97">
        <v>7.55</v>
      </c>
      <c r="N45" s="97"/>
      <c r="P45" s="97">
        <v>163.13</v>
      </c>
      <c r="Q45" s="97"/>
      <c r="R45" s="97"/>
      <c r="S45" s="97"/>
      <c r="T45" s="97"/>
      <c r="U45" s="97"/>
      <c r="V45" s="97">
        <f>M45*P45</f>
        <v>1231.6315</v>
      </c>
      <c r="W45" s="97"/>
    </row>
    <row r="46" spans="2:23" ht="3" customHeight="1" x14ac:dyDescent="0.3"/>
    <row r="47" spans="2:23" ht="10.5" customHeight="1" x14ac:dyDescent="0.3">
      <c r="B47" s="89" t="s">
        <v>428</v>
      </c>
      <c r="C47" s="89"/>
      <c r="D47" s="89"/>
      <c r="F47" s="96" t="s">
        <v>429</v>
      </c>
      <c r="G47" s="96"/>
      <c r="H47" s="96"/>
      <c r="I47" s="96"/>
      <c r="K47" s="89" t="s">
        <v>22</v>
      </c>
      <c r="L47" s="89"/>
      <c r="M47" s="97">
        <v>15.700000000000001</v>
      </c>
      <c r="N47" s="97"/>
      <c r="P47" s="97">
        <v>32.42</v>
      </c>
      <c r="Q47" s="97"/>
      <c r="R47" s="97"/>
      <c r="S47" s="97"/>
      <c r="T47" s="97"/>
      <c r="U47" s="97"/>
      <c r="V47" s="97">
        <f>M47*P47</f>
        <v>508.99400000000009</v>
      </c>
      <c r="W47" s="97"/>
    </row>
    <row r="48" spans="2:23" ht="3" customHeight="1" x14ac:dyDescent="0.3"/>
    <row r="49" spans="2:23" ht="10.5" customHeight="1" x14ac:dyDescent="0.3">
      <c r="B49" s="89" t="s">
        <v>430</v>
      </c>
      <c r="C49" s="89"/>
      <c r="D49" s="89"/>
      <c r="F49" s="98" t="s">
        <v>431</v>
      </c>
      <c r="G49" s="98"/>
      <c r="H49" s="98"/>
      <c r="I49" s="98"/>
      <c r="K49" s="89" t="s">
        <v>22</v>
      </c>
      <c r="L49" s="89"/>
      <c r="M49" s="97">
        <v>6.94</v>
      </c>
      <c r="N49" s="97"/>
      <c r="P49" s="97">
        <v>87.59</v>
      </c>
      <c r="Q49" s="97"/>
      <c r="R49" s="97"/>
      <c r="S49" s="97"/>
      <c r="T49" s="97"/>
      <c r="U49" s="97"/>
      <c r="V49" s="97">
        <f>M49*P49</f>
        <v>607.8746000000001</v>
      </c>
      <c r="W49" s="97"/>
    </row>
    <row r="50" spans="2:23" ht="8.25" customHeight="1" x14ac:dyDescent="0.3">
      <c r="F50" s="98"/>
      <c r="G50" s="98"/>
      <c r="H50" s="98"/>
      <c r="I50" s="98"/>
    </row>
    <row r="51" spans="2:23" ht="3" customHeight="1" x14ac:dyDescent="0.3"/>
    <row r="52" spans="2:23" ht="10.5" customHeight="1" x14ac:dyDescent="0.3">
      <c r="B52" s="89" t="s">
        <v>432</v>
      </c>
      <c r="C52" s="89"/>
      <c r="D52" s="89"/>
      <c r="F52" s="98" t="s">
        <v>433</v>
      </c>
      <c r="G52" s="98"/>
      <c r="H52" s="98"/>
      <c r="I52" s="98"/>
      <c r="K52" s="89" t="s">
        <v>22</v>
      </c>
      <c r="L52" s="89"/>
      <c r="M52" s="97">
        <v>20.22</v>
      </c>
      <c r="N52" s="97"/>
      <c r="P52" s="97">
        <v>207.41</v>
      </c>
      <c r="Q52" s="97"/>
      <c r="R52" s="97"/>
      <c r="S52" s="97"/>
      <c r="T52" s="97"/>
      <c r="U52" s="97"/>
      <c r="V52" s="97">
        <f>M52*P52</f>
        <v>4193.8301999999994</v>
      </c>
      <c r="W52" s="97"/>
    </row>
    <row r="53" spans="2:23" ht="8.25" customHeight="1" x14ac:dyDescent="0.3">
      <c r="F53" s="98"/>
      <c r="G53" s="98"/>
      <c r="H53" s="98"/>
      <c r="I53" s="98"/>
    </row>
    <row r="54" spans="2:23" ht="3" customHeight="1" x14ac:dyDescent="0.3"/>
    <row r="55" spans="2:23" ht="10.5" customHeight="1" x14ac:dyDescent="0.3">
      <c r="B55" s="89" t="s">
        <v>434</v>
      </c>
      <c r="C55" s="89"/>
      <c r="D55" s="89"/>
      <c r="F55" s="98" t="s">
        <v>435</v>
      </c>
      <c r="G55" s="98"/>
      <c r="H55" s="98"/>
      <c r="I55" s="98"/>
      <c r="K55" s="89" t="s">
        <v>22</v>
      </c>
      <c r="L55" s="89"/>
      <c r="M55" s="97">
        <v>34.99</v>
      </c>
      <c r="N55" s="97"/>
      <c r="P55" s="97">
        <v>318.57</v>
      </c>
      <c r="Q55" s="97"/>
      <c r="R55" s="97"/>
      <c r="S55" s="97"/>
      <c r="T55" s="97"/>
      <c r="U55" s="97"/>
      <c r="V55" s="97">
        <f>M55*P55</f>
        <v>11146.764300000001</v>
      </c>
      <c r="W55" s="97"/>
    </row>
    <row r="56" spans="2:23" ht="8.25" customHeight="1" x14ac:dyDescent="0.3">
      <c r="F56" s="98"/>
      <c r="G56" s="98"/>
      <c r="H56" s="98"/>
      <c r="I56" s="98"/>
    </row>
    <row r="57" spans="2:23" ht="3" customHeight="1" x14ac:dyDescent="0.3"/>
    <row r="58" spans="2:23" ht="10.5" customHeight="1" x14ac:dyDescent="0.3">
      <c r="B58" s="89" t="s">
        <v>436</v>
      </c>
      <c r="C58" s="89"/>
      <c r="D58" s="89"/>
      <c r="F58" s="113" t="s">
        <v>437</v>
      </c>
      <c r="G58" s="113"/>
      <c r="H58" s="113"/>
      <c r="I58" s="113"/>
      <c r="K58" s="89" t="s">
        <v>21</v>
      </c>
      <c r="L58" s="89"/>
      <c r="M58" s="97">
        <v>8</v>
      </c>
      <c r="N58" s="97"/>
      <c r="P58" s="97">
        <v>835.63</v>
      </c>
      <c r="Q58" s="97"/>
      <c r="R58" s="97"/>
      <c r="S58" s="97"/>
      <c r="T58" s="97"/>
      <c r="U58" s="97"/>
      <c r="V58" s="97">
        <f>M58*P58</f>
        <v>6685.04</v>
      </c>
      <c r="W58" s="97"/>
    </row>
    <row r="59" spans="2:23" ht="3" customHeight="1" x14ac:dyDescent="0.3">
      <c r="F59" s="114"/>
      <c r="G59" s="114"/>
      <c r="H59" s="114"/>
      <c r="I59" s="114"/>
    </row>
    <row r="60" spans="2:23" ht="10.5" customHeight="1" x14ac:dyDescent="0.3">
      <c r="B60" s="89" t="s">
        <v>438</v>
      </c>
      <c r="C60" s="89"/>
      <c r="D60" s="89"/>
      <c r="F60" s="113" t="s">
        <v>439</v>
      </c>
      <c r="G60" s="113"/>
      <c r="H60" s="113"/>
      <c r="I60" s="113"/>
      <c r="K60" s="89" t="s">
        <v>21</v>
      </c>
      <c r="L60" s="89"/>
      <c r="M60" s="97">
        <v>9</v>
      </c>
      <c r="N60" s="97"/>
      <c r="P60" s="97">
        <v>723.4</v>
      </c>
      <c r="Q60" s="97"/>
      <c r="R60" s="97"/>
      <c r="S60" s="97"/>
      <c r="T60" s="97"/>
      <c r="U60" s="97"/>
      <c r="V60" s="97">
        <f>M60*P60</f>
        <v>6510.5999999999995</v>
      </c>
      <c r="W60" s="97"/>
    </row>
    <row r="61" spans="2:23" ht="3" customHeight="1" x14ac:dyDescent="0.3">
      <c r="F61" s="114"/>
      <c r="G61" s="114"/>
      <c r="H61" s="114"/>
      <c r="I61" s="114"/>
    </row>
    <row r="62" spans="2:23" ht="10.5" customHeight="1" x14ac:dyDescent="0.3">
      <c r="B62" s="89" t="s">
        <v>440</v>
      </c>
      <c r="C62" s="89"/>
      <c r="D62" s="89"/>
      <c r="F62" s="113" t="s">
        <v>441</v>
      </c>
      <c r="G62" s="113"/>
      <c r="H62" s="113"/>
      <c r="I62" s="113"/>
      <c r="K62" s="89" t="s">
        <v>21</v>
      </c>
      <c r="L62" s="89"/>
      <c r="M62" s="97">
        <v>1</v>
      </c>
      <c r="N62" s="97"/>
      <c r="P62" s="97">
        <v>5246.62</v>
      </c>
      <c r="Q62" s="97"/>
      <c r="R62" s="97"/>
      <c r="S62" s="97"/>
      <c r="T62" s="97"/>
      <c r="U62" s="97"/>
      <c r="V62" s="97">
        <f>M62*P62</f>
        <v>5246.62</v>
      </c>
      <c r="W62" s="97"/>
    </row>
    <row r="63" spans="2:23" ht="3" customHeight="1" x14ac:dyDescent="0.3">
      <c r="F63" s="114"/>
      <c r="G63" s="114"/>
      <c r="H63" s="114"/>
      <c r="I63" s="114"/>
    </row>
    <row r="64" spans="2:23" ht="10.5" customHeight="1" x14ac:dyDescent="0.3">
      <c r="B64" s="89" t="s">
        <v>442</v>
      </c>
      <c r="C64" s="89"/>
      <c r="D64" s="89"/>
      <c r="F64" s="115" t="s">
        <v>443</v>
      </c>
      <c r="G64" s="115"/>
      <c r="H64" s="115"/>
      <c r="I64" s="115"/>
      <c r="V64" s="95">
        <f>V66+V68+V69+V71</f>
        <v>18699.91</v>
      </c>
      <c r="W64" s="95"/>
    </row>
    <row r="65" spans="2:23" ht="3" customHeight="1" x14ac:dyDescent="0.3">
      <c r="F65" s="114"/>
      <c r="G65" s="114"/>
      <c r="H65" s="114"/>
      <c r="I65" s="114"/>
    </row>
    <row r="66" spans="2:23" ht="10.5" customHeight="1" x14ac:dyDescent="0.3">
      <c r="B66" s="89" t="s">
        <v>444</v>
      </c>
      <c r="C66" s="89"/>
      <c r="D66" s="89"/>
      <c r="F66" s="113" t="s">
        <v>445</v>
      </c>
      <c r="G66" s="113"/>
      <c r="H66" s="113"/>
      <c r="I66" s="113"/>
      <c r="K66" s="89" t="s">
        <v>21</v>
      </c>
      <c r="L66" s="89"/>
      <c r="M66" s="97">
        <v>664</v>
      </c>
      <c r="N66" s="97"/>
      <c r="P66" s="97">
        <v>22.34</v>
      </c>
      <c r="Q66" s="97"/>
      <c r="R66" s="97"/>
      <c r="S66" s="97"/>
      <c r="T66" s="97"/>
      <c r="U66" s="97"/>
      <c r="V66" s="97">
        <f>M66*P66</f>
        <v>14833.76</v>
      </c>
      <c r="W66" s="97"/>
    </row>
    <row r="67" spans="2:23" ht="3" customHeight="1" x14ac:dyDescent="0.3">
      <c r="F67" s="114"/>
      <c r="G67" s="114"/>
      <c r="H67" s="114"/>
      <c r="I67" s="114"/>
    </row>
    <row r="68" spans="2:23" ht="10.5" customHeight="1" x14ac:dyDescent="0.3">
      <c r="B68" s="89" t="s">
        <v>446</v>
      </c>
      <c r="C68" s="89"/>
      <c r="D68" s="89"/>
      <c r="F68" s="113" t="s">
        <v>447</v>
      </c>
      <c r="G68" s="113"/>
      <c r="H68" s="113"/>
      <c r="I68" s="113"/>
      <c r="K68" s="89" t="s">
        <v>21</v>
      </c>
      <c r="L68" s="89"/>
      <c r="M68" s="97">
        <v>19</v>
      </c>
      <c r="N68" s="97"/>
      <c r="P68" s="97">
        <v>8.2200000000000006</v>
      </c>
      <c r="Q68" s="97"/>
      <c r="R68" s="97"/>
      <c r="S68" s="97"/>
      <c r="T68" s="97"/>
      <c r="U68" s="97"/>
      <c r="V68" s="97">
        <f>M68*P68</f>
        <v>156.18</v>
      </c>
      <c r="W68" s="97"/>
    </row>
    <row r="69" spans="2:23" ht="10.5" customHeight="1" x14ac:dyDescent="0.3">
      <c r="B69" s="89" t="s">
        <v>448</v>
      </c>
      <c r="C69" s="89"/>
      <c r="D69" s="89"/>
      <c r="F69" s="113" t="s">
        <v>449</v>
      </c>
      <c r="G69" s="113"/>
      <c r="H69" s="113"/>
      <c r="I69" s="113"/>
      <c r="K69" s="89" t="s">
        <v>21</v>
      </c>
      <c r="L69" s="89"/>
      <c r="M69" s="97">
        <v>8</v>
      </c>
      <c r="N69" s="97"/>
      <c r="P69" s="97">
        <v>337.27</v>
      </c>
      <c r="Q69" s="97"/>
      <c r="R69" s="97"/>
      <c r="S69" s="97"/>
      <c r="T69" s="97"/>
      <c r="U69" s="97"/>
      <c r="V69" s="97">
        <f>M69*P69</f>
        <v>2698.16</v>
      </c>
      <c r="W69" s="97"/>
    </row>
    <row r="70" spans="2:23" ht="3" customHeight="1" x14ac:dyDescent="0.3">
      <c r="F70" s="114"/>
      <c r="G70" s="114"/>
      <c r="H70" s="114"/>
      <c r="I70" s="114"/>
    </row>
    <row r="71" spans="2:23" ht="10.5" customHeight="1" x14ac:dyDescent="0.3">
      <c r="B71" s="89" t="s">
        <v>450</v>
      </c>
      <c r="C71" s="89"/>
      <c r="D71" s="89"/>
      <c r="F71" s="113" t="s">
        <v>451</v>
      </c>
      <c r="G71" s="113"/>
      <c r="H71" s="113"/>
      <c r="I71" s="113"/>
      <c r="K71" s="89" t="s">
        <v>21</v>
      </c>
      <c r="L71" s="89"/>
      <c r="M71" s="97">
        <v>3</v>
      </c>
      <c r="N71" s="97"/>
      <c r="P71" s="97">
        <v>337.27</v>
      </c>
      <c r="Q71" s="97"/>
      <c r="R71" s="97"/>
      <c r="S71" s="97"/>
      <c r="T71" s="97"/>
      <c r="U71" s="97"/>
      <c r="V71" s="97">
        <f>M71*P71</f>
        <v>1011.81</v>
      </c>
      <c r="W71" s="97"/>
    </row>
    <row r="72" spans="2:23" ht="3" customHeight="1" x14ac:dyDescent="0.3">
      <c r="F72" s="114"/>
      <c r="G72" s="114"/>
      <c r="H72" s="114"/>
      <c r="I72" s="114"/>
    </row>
    <row r="73" spans="2:23" ht="10.5" customHeight="1" x14ac:dyDescent="0.2">
      <c r="B73" s="89" t="s">
        <v>243</v>
      </c>
      <c r="C73" s="89"/>
      <c r="D73" s="89"/>
      <c r="F73" s="116" t="s">
        <v>452</v>
      </c>
      <c r="G73" s="116"/>
      <c r="H73" s="116"/>
      <c r="I73" s="116"/>
      <c r="V73" s="36">
        <f>V75+V81</f>
        <v>1168.98</v>
      </c>
      <c r="W73" s="36"/>
    </row>
    <row r="74" spans="2:23" ht="3" customHeight="1" x14ac:dyDescent="0.3">
      <c r="F74" s="114"/>
      <c r="G74" s="114"/>
      <c r="H74" s="114"/>
      <c r="I74" s="114"/>
    </row>
    <row r="75" spans="2:23" ht="10.5" customHeight="1" x14ac:dyDescent="0.3">
      <c r="B75" s="89" t="s">
        <v>244</v>
      </c>
      <c r="C75" s="89"/>
      <c r="D75" s="89"/>
      <c r="F75" s="115" t="s">
        <v>453</v>
      </c>
      <c r="G75" s="115"/>
      <c r="H75" s="115"/>
      <c r="I75" s="115"/>
      <c r="V75" s="95">
        <f>V77+V79</f>
        <v>309.02</v>
      </c>
      <c r="W75" s="95"/>
    </row>
    <row r="76" spans="2:23" ht="3" customHeight="1" x14ac:dyDescent="0.3">
      <c r="F76" s="114"/>
      <c r="G76" s="114"/>
      <c r="H76" s="114"/>
      <c r="I76" s="114"/>
    </row>
    <row r="77" spans="2:23" ht="10.5" customHeight="1" x14ac:dyDescent="0.3">
      <c r="B77" s="89" t="s">
        <v>245</v>
      </c>
      <c r="C77" s="89"/>
      <c r="D77" s="89"/>
      <c r="F77" s="113" t="s">
        <v>454</v>
      </c>
      <c r="G77" s="113"/>
      <c r="H77" s="113"/>
      <c r="I77" s="113"/>
      <c r="K77" s="89" t="s">
        <v>21</v>
      </c>
      <c r="L77" s="89"/>
      <c r="M77" s="97">
        <v>5</v>
      </c>
      <c r="N77" s="97"/>
      <c r="P77" s="97">
        <v>56.01</v>
      </c>
      <c r="Q77" s="97"/>
      <c r="R77" s="97"/>
      <c r="S77" s="97"/>
      <c r="T77" s="97"/>
      <c r="U77" s="97"/>
      <c r="V77" s="97">
        <f>M77*P77</f>
        <v>280.05</v>
      </c>
      <c r="W77" s="97"/>
    </row>
    <row r="78" spans="2:23" ht="3" customHeight="1" x14ac:dyDescent="0.3">
      <c r="F78" s="114"/>
      <c r="G78" s="114"/>
      <c r="H78" s="114"/>
      <c r="I78" s="114"/>
    </row>
    <row r="79" spans="2:23" ht="10.5" customHeight="1" x14ac:dyDescent="0.3">
      <c r="B79" s="89" t="s">
        <v>246</v>
      </c>
      <c r="C79" s="89"/>
      <c r="D79" s="89"/>
      <c r="F79" s="113" t="s">
        <v>455</v>
      </c>
      <c r="G79" s="113"/>
      <c r="H79" s="113"/>
      <c r="I79" s="113"/>
      <c r="K79" s="89" t="s">
        <v>21</v>
      </c>
      <c r="L79" s="89"/>
      <c r="M79" s="97">
        <v>1</v>
      </c>
      <c r="N79" s="97"/>
      <c r="P79" s="97">
        <v>28.97</v>
      </c>
      <c r="Q79" s="97"/>
      <c r="R79" s="97"/>
      <c r="S79" s="97"/>
      <c r="T79" s="97"/>
      <c r="U79" s="97"/>
      <c r="V79" s="97">
        <f>M79*P79</f>
        <v>28.97</v>
      </c>
      <c r="W79" s="97"/>
    </row>
    <row r="80" spans="2:23" ht="3" customHeight="1" x14ac:dyDescent="0.3">
      <c r="F80" s="114"/>
      <c r="G80" s="114"/>
      <c r="H80" s="114"/>
      <c r="I80" s="114"/>
    </row>
    <row r="81" spans="2:23" ht="10.5" customHeight="1" x14ac:dyDescent="0.3">
      <c r="B81" s="89" t="s">
        <v>247</v>
      </c>
      <c r="C81" s="89"/>
      <c r="D81" s="89"/>
      <c r="F81" s="115" t="s">
        <v>456</v>
      </c>
      <c r="G81" s="115"/>
      <c r="H81" s="115"/>
      <c r="I81" s="115"/>
      <c r="V81" s="95">
        <f>V83</f>
        <v>859.96</v>
      </c>
      <c r="W81" s="95"/>
    </row>
    <row r="82" spans="2:23" ht="3" customHeight="1" x14ac:dyDescent="0.3">
      <c r="F82" s="114"/>
      <c r="G82" s="114"/>
      <c r="H82" s="114"/>
      <c r="I82" s="114"/>
    </row>
    <row r="83" spans="2:23" ht="10.5" customHeight="1" x14ac:dyDescent="0.3">
      <c r="B83" s="89" t="s">
        <v>248</v>
      </c>
      <c r="C83" s="89"/>
      <c r="D83" s="89"/>
      <c r="F83" s="113" t="s">
        <v>457</v>
      </c>
      <c r="G83" s="113"/>
      <c r="H83" s="113"/>
      <c r="I83" s="113"/>
      <c r="K83" s="89" t="s">
        <v>21</v>
      </c>
      <c r="L83" s="89"/>
      <c r="M83" s="97">
        <v>4</v>
      </c>
      <c r="N83" s="97"/>
      <c r="P83" s="97">
        <v>214.99</v>
      </c>
      <c r="Q83" s="97"/>
      <c r="R83" s="97"/>
      <c r="S83" s="97"/>
      <c r="T83" s="97"/>
      <c r="U83" s="97"/>
      <c r="V83" s="97">
        <f>M83*P83</f>
        <v>859.96</v>
      </c>
      <c r="W83" s="97"/>
    </row>
    <row r="84" spans="2:23" ht="3" customHeight="1" x14ac:dyDescent="0.3">
      <c r="F84" s="114"/>
      <c r="G84" s="114"/>
      <c r="H84" s="114"/>
      <c r="I84" s="114"/>
    </row>
    <row r="85" spans="2:23" ht="10.5" customHeight="1" x14ac:dyDescent="0.3">
      <c r="F85" s="117" t="s">
        <v>234</v>
      </c>
      <c r="G85" s="117"/>
      <c r="H85" s="117"/>
      <c r="I85" s="117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102">
        <f>V14+V28+V73</f>
        <v>148213.02410000001</v>
      </c>
      <c r="U85" s="102"/>
      <c r="V85" s="102"/>
      <c r="W85" s="102"/>
    </row>
    <row r="86" spans="2:23" ht="9.6" customHeight="1" x14ac:dyDescent="0.3">
      <c r="F86" s="118"/>
      <c r="G86" s="118"/>
      <c r="H86" s="118"/>
      <c r="I86" s="118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2:23" ht="189.75" customHeight="1" x14ac:dyDescent="0.3">
      <c r="F87" s="114"/>
      <c r="G87" s="114"/>
      <c r="H87" s="114"/>
      <c r="I87" s="114"/>
    </row>
    <row r="88" spans="2:23" ht="10.5" customHeight="1" x14ac:dyDescent="0.3">
      <c r="N88" s="99" t="s">
        <v>458</v>
      </c>
      <c r="O88" s="99"/>
      <c r="P88" s="99"/>
      <c r="Q88" s="99"/>
      <c r="R88" s="100">
        <v>44670.726886574077</v>
      </c>
      <c r="S88" s="100"/>
      <c r="T88" s="100"/>
      <c r="U88" s="100"/>
      <c r="V88" s="100"/>
      <c r="W88" s="100"/>
    </row>
    <row r="89" spans="2:23" ht="15.75" customHeight="1" x14ac:dyDescent="0.3"/>
  </sheetData>
  <mergeCells count="189">
    <mergeCell ref="B19:D19"/>
    <mergeCell ref="F19:I19"/>
    <mergeCell ref="V19:W19"/>
    <mergeCell ref="B22:D22"/>
    <mergeCell ref="F22:I22"/>
    <mergeCell ref="K22:L22"/>
    <mergeCell ref="M22:N22"/>
    <mergeCell ref="P22:U22"/>
    <mergeCell ref="V22:W22"/>
    <mergeCell ref="N88:Q88"/>
    <mergeCell ref="R88:W88"/>
    <mergeCell ref="N7:W7"/>
    <mergeCell ref="F85:I85"/>
    <mergeCell ref="T85:W85"/>
    <mergeCell ref="B81:D81"/>
    <mergeCell ref="F81:I81"/>
    <mergeCell ref="V81:W81"/>
    <mergeCell ref="B83:D83"/>
    <mergeCell ref="F83:I83"/>
    <mergeCell ref="K83:L83"/>
    <mergeCell ref="M83:N83"/>
    <mergeCell ref="P83:U83"/>
    <mergeCell ref="V83:W83"/>
    <mergeCell ref="B79:D79"/>
    <mergeCell ref="F79:I79"/>
    <mergeCell ref="K79:L79"/>
    <mergeCell ref="M79:N79"/>
    <mergeCell ref="P79:U79"/>
    <mergeCell ref="V79:W79"/>
    <mergeCell ref="B77:D77"/>
    <mergeCell ref="F77:I77"/>
    <mergeCell ref="K77:L77"/>
    <mergeCell ref="M77:N77"/>
    <mergeCell ref="P77:U77"/>
    <mergeCell ref="V77:W77"/>
    <mergeCell ref="B73:D73"/>
    <mergeCell ref="B75:D75"/>
    <mergeCell ref="F75:I75"/>
    <mergeCell ref="V75:W75"/>
    <mergeCell ref="B71:D71"/>
    <mergeCell ref="F71:I71"/>
    <mergeCell ref="K71:L71"/>
    <mergeCell ref="M71:N71"/>
    <mergeCell ref="P71:U71"/>
    <mergeCell ref="V71:W71"/>
    <mergeCell ref="B69:D69"/>
    <mergeCell ref="F69:I69"/>
    <mergeCell ref="K69:L69"/>
    <mergeCell ref="M69:N69"/>
    <mergeCell ref="P69:U69"/>
    <mergeCell ref="V69:W69"/>
    <mergeCell ref="B68:D68"/>
    <mergeCell ref="F68:I68"/>
    <mergeCell ref="K68:L68"/>
    <mergeCell ref="M68:N68"/>
    <mergeCell ref="P68:U68"/>
    <mergeCell ref="V68:W68"/>
    <mergeCell ref="B64:D64"/>
    <mergeCell ref="F64:I64"/>
    <mergeCell ref="V64:W64"/>
    <mergeCell ref="B66:D66"/>
    <mergeCell ref="F66:I66"/>
    <mergeCell ref="K66:L66"/>
    <mergeCell ref="M66:N66"/>
    <mergeCell ref="P66:U66"/>
    <mergeCell ref="V66:W66"/>
    <mergeCell ref="B62:D62"/>
    <mergeCell ref="F62:I62"/>
    <mergeCell ref="K62:L62"/>
    <mergeCell ref="M62:N62"/>
    <mergeCell ref="P62:U62"/>
    <mergeCell ref="V62:W62"/>
    <mergeCell ref="B60:D60"/>
    <mergeCell ref="F60:I60"/>
    <mergeCell ref="K60:L60"/>
    <mergeCell ref="M60:N60"/>
    <mergeCell ref="P60:U60"/>
    <mergeCell ref="V60:W60"/>
    <mergeCell ref="B58:D58"/>
    <mergeCell ref="F58:I58"/>
    <mergeCell ref="K58:L58"/>
    <mergeCell ref="M58:N58"/>
    <mergeCell ref="P58:U58"/>
    <mergeCell ref="V58:W58"/>
    <mergeCell ref="B55:D55"/>
    <mergeCell ref="F55:I56"/>
    <mergeCell ref="K55:L55"/>
    <mergeCell ref="M55:N55"/>
    <mergeCell ref="P55:U55"/>
    <mergeCell ref="V55:W55"/>
    <mergeCell ref="B52:D52"/>
    <mergeCell ref="F52:I53"/>
    <mergeCell ref="K52:L52"/>
    <mergeCell ref="M52:N52"/>
    <mergeCell ref="P52:U52"/>
    <mergeCell ref="V52:W52"/>
    <mergeCell ref="B49:D49"/>
    <mergeCell ref="F49:I50"/>
    <mergeCell ref="K49:L49"/>
    <mergeCell ref="M49:N49"/>
    <mergeCell ref="P49:U49"/>
    <mergeCell ref="V49:W49"/>
    <mergeCell ref="B47:D47"/>
    <mergeCell ref="F47:I47"/>
    <mergeCell ref="K47:L47"/>
    <mergeCell ref="M47:N47"/>
    <mergeCell ref="P47:U47"/>
    <mergeCell ref="V47:W47"/>
    <mergeCell ref="B45:D45"/>
    <mergeCell ref="F45:I45"/>
    <mergeCell ref="K45:L45"/>
    <mergeCell ref="M45:N45"/>
    <mergeCell ref="P45:U45"/>
    <mergeCell ref="V45:W45"/>
    <mergeCell ref="B43:D43"/>
    <mergeCell ref="F43:I43"/>
    <mergeCell ref="K43:L43"/>
    <mergeCell ref="M43:N43"/>
    <mergeCell ref="P43:U43"/>
    <mergeCell ref="V43:W43"/>
    <mergeCell ref="B41:D41"/>
    <mergeCell ref="F41:I41"/>
    <mergeCell ref="K41:L41"/>
    <mergeCell ref="M41:N41"/>
    <mergeCell ref="P41:U41"/>
    <mergeCell ref="V41:W41"/>
    <mergeCell ref="B39:D39"/>
    <mergeCell ref="F39:I39"/>
    <mergeCell ref="K39:L39"/>
    <mergeCell ref="M39:N39"/>
    <mergeCell ref="P39:U39"/>
    <mergeCell ref="V39:W39"/>
    <mergeCell ref="B35:D35"/>
    <mergeCell ref="F35:I35"/>
    <mergeCell ref="V35:W35"/>
    <mergeCell ref="B37:D37"/>
    <mergeCell ref="F37:I37"/>
    <mergeCell ref="K37:L37"/>
    <mergeCell ref="M37:N37"/>
    <mergeCell ref="P37:U37"/>
    <mergeCell ref="V37:W37"/>
    <mergeCell ref="B33:D33"/>
    <mergeCell ref="F33:I33"/>
    <mergeCell ref="K33:L33"/>
    <mergeCell ref="M33:N33"/>
    <mergeCell ref="P33:U33"/>
    <mergeCell ref="V33:W33"/>
    <mergeCell ref="B31:D31"/>
    <mergeCell ref="F31:I31"/>
    <mergeCell ref="K31:L31"/>
    <mergeCell ref="M31:N31"/>
    <mergeCell ref="P31:U31"/>
    <mergeCell ref="V31:W31"/>
    <mergeCell ref="B28:D28"/>
    <mergeCell ref="B30:D30"/>
    <mergeCell ref="F30:I30"/>
    <mergeCell ref="V30:W30"/>
    <mergeCell ref="B26:D26"/>
    <mergeCell ref="F26:I26"/>
    <mergeCell ref="K26:L26"/>
    <mergeCell ref="M26:N26"/>
    <mergeCell ref="P26:U26"/>
    <mergeCell ref="V26:W26"/>
    <mergeCell ref="B24:D24"/>
    <mergeCell ref="F24:I24"/>
    <mergeCell ref="K24:L24"/>
    <mergeCell ref="M24:N24"/>
    <mergeCell ref="P24:U24"/>
    <mergeCell ref="V24:W24"/>
    <mergeCell ref="B16:D16"/>
    <mergeCell ref="F16:I16"/>
    <mergeCell ref="V16:W16"/>
    <mergeCell ref="B18:D18"/>
    <mergeCell ref="F18:I18"/>
    <mergeCell ref="K18:L18"/>
    <mergeCell ref="M18:N18"/>
    <mergeCell ref="P18:U18"/>
    <mergeCell ref="V18:W18"/>
    <mergeCell ref="B2:W2"/>
    <mergeCell ref="B12:D12"/>
    <mergeCell ref="F12:I12"/>
    <mergeCell ref="V12:W12"/>
    <mergeCell ref="B14:D14"/>
    <mergeCell ref="P9:T9"/>
    <mergeCell ref="V9:W9"/>
    <mergeCell ref="B9:C9"/>
    <mergeCell ref="F9:G9"/>
    <mergeCell ref="K9:L9"/>
    <mergeCell ref="M9:N9"/>
  </mergeCells>
  <phoneticPr fontId="46" type="noConversion"/>
  <pageMargins left="0.25" right="0.25" top="0.16805555555555557" bottom="0.16875000000000001" header="0" footer="0"/>
  <pageSetup paperSize="0" scale="0" fitToWidth="0" fitToHeight="0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EAD0-6408-4A9D-B96E-6A35C4ACDDE8}">
  <dimension ref="B1:K21"/>
  <sheetViews>
    <sheetView view="pageBreakPreview" topLeftCell="A4" zoomScale="110" zoomScaleNormal="100" zoomScaleSheetLayoutView="110" workbookViewId="0">
      <selection activeCell="B34" sqref="B34"/>
    </sheetView>
  </sheetViews>
  <sheetFormatPr baseColWidth="10" defaultColWidth="16.33203125" defaultRowHeight="13.2" x14ac:dyDescent="0.25"/>
  <cols>
    <col min="1" max="1" width="16.33203125" style="40" customWidth="1"/>
    <col min="2" max="2" width="8.33203125" style="40" customWidth="1"/>
    <col min="3" max="3" width="6.5546875" style="40" customWidth="1"/>
    <col min="4" max="4" width="50.77734375" style="40" customWidth="1"/>
    <col min="5" max="5" width="7.88671875" style="40" customWidth="1"/>
    <col min="6" max="6" width="15.6640625" style="40" customWidth="1"/>
    <col min="7" max="7" width="19.5546875" style="40" customWidth="1"/>
    <col min="8" max="8" width="13.21875" style="40" customWidth="1"/>
    <col min="9" max="10" width="16.33203125" style="40"/>
    <col min="11" max="11" width="28.88671875" style="40" customWidth="1"/>
    <col min="12" max="16384" width="16.33203125" style="40"/>
  </cols>
  <sheetData>
    <row r="1" spans="2:11" x14ac:dyDescent="0.25">
      <c r="B1" s="37"/>
      <c r="C1" s="38"/>
      <c r="D1" s="38"/>
      <c r="E1" s="38"/>
      <c r="F1" s="38"/>
      <c r="G1" s="39"/>
    </row>
    <row r="2" spans="2:11" ht="21" thickBot="1" x14ac:dyDescent="0.3">
      <c r="B2" s="103"/>
      <c r="C2" s="104"/>
      <c r="D2" s="104"/>
      <c r="E2" s="104"/>
      <c r="F2" s="104"/>
      <c r="G2" s="105"/>
      <c r="H2" s="41"/>
    </row>
    <row r="3" spans="2:11" ht="85.5" customHeight="1" thickBot="1" x14ac:dyDescent="0.3">
      <c r="B3" s="106" t="s">
        <v>472</v>
      </c>
      <c r="C3" s="107"/>
      <c r="D3" s="107"/>
      <c r="E3" s="107"/>
      <c r="F3" s="107"/>
      <c r="G3" s="108"/>
      <c r="H3" s="42"/>
      <c r="J3" s="43"/>
    </row>
    <row r="4" spans="2:11" x14ac:dyDescent="0.25">
      <c r="B4" s="44"/>
      <c r="G4" s="45"/>
    </row>
    <row r="5" spans="2:11" x14ac:dyDescent="0.25">
      <c r="B5" s="44"/>
      <c r="C5" s="40" t="s">
        <v>473</v>
      </c>
      <c r="G5" s="45"/>
      <c r="J5" s="46" t="s">
        <v>474</v>
      </c>
      <c r="K5" s="46" t="s">
        <v>475</v>
      </c>
    </row>
    <row r="6" spans="2:11" ht="16.8" x14ac:dyDescent="0.25">
      <c r="B6" s="44"/>
      <c r="C6" s="47" t="s">
        <v>476</v>
      </c>
      <c r="G6" s="45"/>
      <c r="J6" s="48">
        <v>92807.238161846399</v>
      </c>
      <c r="K6" s="48">
        <v>33444.01300737862</v>
      </c>
    </row>
    <row r="7" spans="2:11" ht="13.8" x14ac:dyDescent="0.3">
      <c r="B7" s="44"/>
      <c r="C7" s="47" t="s">
        <v>487</v>
      </c>
      <c r="D7" s="49"/>
      <c r="E7" s="109">
        <f>G17</f>
        <v>515329.08200000005</v>
      </c>
      <c r="F7" s="109"/>
      <c r="G7" s="45"/>
      <c r="J7" s="48">
        <v>163395.29015700676</v>
      </c>
      <c r="K7" s="48">
        <v>58881.120886558878</v>
      </c>
    </row>
    <row r="8" spans="2:11" x14ac:dyDescent="0.25">
      <c r="B8" s="44"/>
      <c r="C8" s="47"/>
      <c r="G8" s="45"/>
      <c r="J8" s="48">
        <v>69799.468318853105</v>
      </c>
      <c r="K8" s="48">
        <v>-25152.933893937505</v>
      </c>
    </row>
    <row r="9" spans="2:11" x14ac:dyDescent="0.25">
      <c r="B9" s="44"/>
      <c r="G9" s="45"/>
      <c r="J9" s="50"/>
    </row>
    <row r="10" spans="2:11" ht="23.4" x14ac:dyDescent="0.4">
      <c r="B10" s="44"/>
      <c r="C10" s="110" t="s">
        <v>489</v>
      </c>
      <c r="D10" s="110"/>
      <c r="E10" s="110"/>
      <c r="F10" s="110"/>
      <c r="G10" s="111"/>
      <c r="H10" s="51"/>
      <c r="I10" s="52"/>
      <c r="J10" s="50"/>
    </row>
    <row r="11" spans="2:11" ht="15" x14ac:dyDescent="0.25">
      <c r="B11" s="44"/>
      <c r="C11" s="53"/>
      <c r="D11" s="54"/>
      <c r="E11" s="53"/>
      <c r="F11" s="53"/>
      <c r="G11" s="55"/>
      <c r="H11" s="53"/>
      <c r="I11" s="56"/>
      <c r="J11" s="50">
        <f>J6+J7</f>
        <v>256202.52831885318</v>
      </c>
    </row>
    <row r="12" spans="2:11" ht="14.4" x14ac:dyDescent="0.3">
      <c r="B12" s="44"/>
      <c r="C12" s="57"/>
      <c r="D12" s="58"/>
      <c r="E12" s="58"/>
      <c r="F12" s="59"/>
      <c r="G12" s="60"/>
      <c r="H12" s="61"/>
      <c r="I12" s="62"/>
      <c r="J12" s="50">
        <f>J11-J8</f>
        <v>186403.06000000006</v>
      </c>
    </row>
    <row r="13" spans="2:11" x14ac:dyDescent="0.25">
      <c r="B13" s="63" t="s">
        <v>477</v>
      </c>
      <c r="C13" s="47" t="s">
        <v>478</v>
      </c>
      <c r="E13" s="64"/>
      <c r="F13" s="59"/>
      <c r="G13" s="65" t="s">
        <v>479</v>
      </c>
      <c r="H13" s="66"/>
      <c r="I13" s="62"/>
      <c r="J13" s="67"/>
    </row>
    <row r="14" spans="2:11" ht="14.4" customHeight="1" x14ac:dyDescent="0.25">
      <c r="B14" s="63"/>
      <c r="C14" s="40" t="s">
        <v>482</v>
      </c>
      <c r="D14" s="40" t="s">
        <v>483</v>
      </c>
      <c r="E14" s="64"/>
      <c r="F14" s="59"/>
      <c r="G14" s="48">
        <f>PN!I11</f>
        <v>472238.26720000012</v>
      </c>
      <c r="H14" s="112">
        <f>G14+G15</f>
        <v>663542.10610000009</v>
      </c>
      <c r="I14" s="69">
        <f>+G14/J15</f>
        <v>0.71169299259033114</v>
      </c>
      <c r="J14" s="70"/>
      <c r="K14" s="71"/>
    </row>
    <row r="15" spans="2:11" x14ac:dyDescent="0.25">
      <c r="B15" s="63"/>
      <c r="C15" s="68" t="s">
        <v>480</v>
      </c>
      <c r="D15" s="40" t="s">
        <v>481</v>
      </c>
      <c r="E15" s="64"/>
      <c r="F15" s="59"/>
      <c r="G15" s="48">
        <f>MM!I12</f>
        <v>191303.8389</v>
      </c>
      <c r="H15" s="112"/>
      <c r="I15" s="72">
        <f>+G15/J15</f>
        <v>0.28830700740966886</v>
      </c>
      <c r="J15" s="73">
        <f>+G14+G15</f>
        <v>663542.10610000009</v>
      </c>
      <c r="K15" s="70">
        <v>1012817.8</v>
      </c>
    </row>
    <row r="16" spans="2:11" x14ac:dyDescent="0.25">
      <c r="B16" s="63"/>
      <c r="C16" s="68" t="s">
        <v>484</v>
      </c>
      <c r="D16" s="74" t="s">
        <v>485</v>
      </c>
      <c r="E16" s="75"/>
      <c r="F16" s="76"/>
      <c r="G16" s="48">
        <f>DD!V12</f>
        <v>148213.02410000001</v>
      </c>
      <c r="H16" s="77"/>
      <c r="I16" s="71"/>
      <c r="J16" s="71"/>
      <c r="K16" s="70"/>
    </row>
    <row r="17" spans="2:11" x14ac:dyDescent="0.25">
      <c r="B17" s="63"/>
      <c r="C17" s="86" t="s">
        <v>486</v>
      </c>
      <c r="D17" s="80" t="s">
        <v>488</v>
      </c>
      <c r="E17" s="75"/>
      <c r="F17" s="76"/>
      <c r="G17" s="78">
        <f>G14+G15-G16</f>
        <v>515329.08200000005</v>
      </c>
      <c r="H17" s="79"/>
      <c r="I17" s="71"/>
      <c r="J17" s="71"/>
      <c r="K17" s="70"/>
    </row>
    <row r="18" spans="2:11" ht="15" x14ac:dyDescent="0.25">
      <c r="B18" s="63"/>
      <c r="C18" s="47"/>
      <c r="E18" s="83"/>
      <c r="F18" s="84"/>
      <c r="G18" s="85"/>
      <c r="H18" s="81"/>
      <c r="I18" s="61" t="e">
        <f>+#REF!*I15</f>
        <v>#REF!</v>
      </c>
      <c r="K18" s="82"/>
    </row>
    <row r="21" spans="2:11" x14ac:dyDescent="0.25">
      <c r="C21" s="40" t="s">
        <v>482</v>
      </c>
      <c r="D21" s="40" t="s">
        <v>483</v>
      </c>
    </row>
  </sheetData>
  <mergeCells count="5">
    <mergeCell ref="B2:G2"/>
    <mergeCell ref="B3:G3"/>
    <mergeCell ref="E7:F7"/>
    <mergeCell ref="C10:G10"/>
    <mergeCell ref="H14:H15"/>
  </mergeCells>
  <printOptions horizontalCentered="1"/>
  <pageMargins left="0.70866141732283472" right="0.62992125984251968" top="1.9685039370078741" bottom="0.74803149606299213" header="0.31496062992125984" footer="0.31496062992125984"/>
  <pageSetup paperSize="9" scale="80" orientation="portrait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PN</vt:lpstr>
      <vt:lpstr>MM</vt:lpstr>
      <vt:lpstr>DD</vt:lpstr>
      <vt:lpstr>CONSOLIDADO</vt:lpstr>
      <vt:lpstr>CONSOLIDADO!Área_de_impresión</vt:lpstr>
      <vt:lpstr>MM!Títulos_a_imprimir</vt:lpstr>
      <vt:lpstr>PN!Títulos_a_imprimir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Ana P. T. G.</cp:lastModifiedBy>
  <dcterms:created xsi:type="dcterms:W3CDTF">2022-04-01T14:05:23Z</dcterms:created>
  <dcterms:modified xsi:type="dcterms:W3CDTF">2022-06-03T21:43:08Z</dcterms:modified>
</cp:coreProperties>
</file>