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U2020\Dropbox\Mi PC (DESKTOP-FHBH26P)\Downloads\"/>
    </mc:Choice>
  </mc:AlternateContent>
  <bookViews>
    <workbookView xWindow="-120" yWindow="-120" windowWidth="20736" windowHeight="11160" activeTab="5"/>
  </bookViews>
  <sheets>
    <sheet name="ACERO " sheetId="7" r:id="rId1"/>
    <sheet name="Hoja1" sheetId="8" r:id="rId2"/>
    <sheet name="M. APARATOS" sheetId="2" r:id="rId3"/>
    <sheet name="TAPAJUNTAS (2)" sheetId="5" r:id="rId4"/>
    <sheet name="TAPAJUNTAS" sheetId="4" r:id="rId5"/>
    <sheet name="M.ACCESORIOS" sheetId="3" r:id="rId6"/>
    <sheet name="RESUMEN" sheetId="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07_0ELSURE" localSheetId="0">'[1]#¡REF'!#REF!</definedName>
    <definedName name="_107_0ELSURE">'[1]#¡REF'!#REF!</definedName>
    <definedName name="_108_0ELSURE" localSheetId="0">'[1]#¡REF'!#REF!</definedName>
    <definedName name="_108_0ELSURE">'[1]#¡REF'!#REF!</definedName>
    <definedName name="_11_0EL" localSheetId="0">'[1]#¡REF'!#REF!</definedName>
    <definedName name="_11_0EL">'[1]#¡REF'!#REF!</definedName>
    <definedName name="_119_0HIDRAND" localSheetId="0">'[1]#¡REF'!#REF!</definedName>
    <definedName name="_119_0HIDRAND">'[1]#¡REF'!#REF!</definedName>
    <definedName name="_12_0EL" localSheetId="0">'[1]#¡REF'!#REF!</definedName>
    <definedName name="_12_0EL">'[1]#¡REF'!#REF!</definedName>
    <definedName name="_120_0HIDRAND">'[1]#¡REF'!#REF!</definedName>
    <definedName name="_131_0S">'[1]#¡REF'!#REF!</definedName>
    <definedName name="_132_0S">'[1]#¡REF'!#REF!</definedName>
    <definedName name="_23_0ELCEN">'[1]#¡REF'!#REF!</definedName>
    <definedName name="_24_0ELCEN">'[1]#¡REF'!#REF!</definedName>
    <definedName name="_35_0ELECSURE">'[1]#¡REF'!#REF!</definedName>
    <definedName name="_36_0ELECSURE">'[1]#¡REF'!#REF!</definedName>
    <definedName name="_47_0ELECSURME">'[1]#¡REF'!#REF!</definedName>
    <definedName name="_48_0ELECSURME">'[1]#¡REF'!#REF!</definedName>
    <definedName name="_59_0ELECT">'[1]#¡REF'!#REF!</definedName>
    <definedName name="_60_0ELECT">'[1]#¡REF'!#REF!</definedName>
    <definedName name="_71_0ELECTROL">'[1]#¡REF'!#REF!</definedName>
    <definedName name="_72_0ELECTROL">'[1]#¡REF'!#REF!</definedName>
    <definedName name="_83_0ELEORIE">'[1]#¡REF'!#REF!</definedName>
    <definedName name="_84_0ELEORIE">'[1]#¡REF'!#REF!</definedName>
    <definedName name="_95_0ELNO">'[1]#¡REF'!#REF!</definedName>
    <definedName name="_96_0ELNO">'[1]#¡REF'!#REF!</definedName>
    <definedName name="_j">'[1]#¡REF'!#REF!</definedName>
    <definedName name="A">'[1]#¡REF'!#REF!</definedName>
    <definedName name="AB">#REF!</definedName>
    <definedName name="ABC">'[2]#¡REF'!#REF!</definedName>
    <definedName name="ADV">'[3]#¡REF'!#REF!</definedName>
    <definedName name="afdxbv">[4]NTM!$C$28</definedName>
    <definedName name="AGO">#REF!</definedName>
    <definedName name="_xlnm.Extract">#REF!</definedName>
    <definedName name="_xlnm.Print_Area" localSheetId="0">'ACERO '!$A$1:$O$96</definedName>
    <definedName name="_xlnm.Print_Area" localSheetId="2">'M. APARATOS'!$A$1:$D$118</definedName>
    <definedName name="_xlnm.Print_Area" localSheetId="5">M.ACCESORIOS!$A$1:$D$228</definedName>
    <definedName name="_xlnm.Print_Area" localSheetId="6">RESUMEN!$A$1:$H$49</definedName>
    <definedName name="b" localSheetId="0">'[1]#¡REF'!#REF!</definedName>
    <definedName name="b">'[1]#¡REF'!#REF!</definedName>
    <definedName name="_xlnm.Database">#REF!</definedName>
    <definedName name="CONCLP">[5]NTM!$C$85:$C$90</definedName>
    <definedName name="CORT">[6]NTM!$C$70:$C$74</definedName>
    <definedName name="_xlnm.Criteria">#REF!</definedName>
    <definedName name="DESCRIPCION">#REF!</definedName>
    <definedName name="DIAMD2">[7]DATOS!$F$5:$F$9</definedName>
    <definedName name="DIC">#REF!</definedName>
    <definedName name="dist">[5]NTM!$C$28</definedName>
    <definedName name="dist2">[5]NTM!$E$52:$E$61</definedName>
    <definedName name="ENE">#REF!</definedName>
    <definedName name="facr" localSheetId="0">[5]NTM!$D$122</definedName>
    <definedName name="facr">[8]NTM!$D$112</definedName>
    <definedName name="fconc">[5]NTM!$C$120:$C$123</definedName>
    <definedName name="FEB">#REF!</definedName>
    <definedName name="hhh">'[1]#¡REF'!#REF!</definedName>
    <definedName name="INDICE">#REF!</definedName>
    <definedName name="ITEMS">[5]NTM!$A$2:$A$203</definedName>
    <definedName name="IU">#REF!</definedName>
    <definedName name="JUL">#REF!</definedName>
    <definedName name="JUN">#REF!</definedName>
    <definedName name="k">'[1]#¡REF'!#REF!</definedName>
    <definedName name="MAR">#REF!</definedName>
    <definedName name="MAY">#REF!</definedName>
    <definedName name="meses">#REF!</definedName>
    <definedName name="MNP">'[3]#¡REF'!#REF!</definedName>
    <definedName name="NOB">#REF!</definedName>
    <definedName name="OCT">#REF!</definedName>
    <definedName name="ope">[9]Hoja4!#REF!</definedName>
    <definedName name="PARTIDA">#REF!</definedName>
    <definedName name="QWE">#REF!</definedName>
    <definedName name="REVISAR">#REF!</definedName>
    <definedName name="REVISAR1">#REF!</definedName>
    <definedName name="SET">#REF!</definedName>
    <definedName name="TABLA">#REF!</definedName>
    <definedName name="tabtabtab">[10]LINEAS!$A$3:$BR$18</definedName>
    <definedName name="_xlnm.Print_Titles" localSheetId="2">'M. APARATOS'!$1:$5</definedName>
    <definedName name="UND.">#REF!</definedName>
    <definedName name="UNID" localSheetId="0">[11]DATOS!$P$2:$P$14</definedName>
    <definedName name="UNID">[5]DATOS!$P$2:$P$14</definedName>
    <definedName name="Z_56770540_A97A_11D1_870B_00002143DF72_.wvu.Rows" localSheetId="0" hidden="1">[12]PRESUPUESTO!#REF!,[12]PRESUPUESTO!#REF!,[12]PRESUPUESTO!#REF!,[12]PRESUPUESTO!#REF!,[12]PRESUPUESTO!#REF!,[12]PRESUPUESTO!#REF!,[12]PRESUPUESTO!#REF!,[12]PRESUPUESTO!#REF!,[12]PRESUPUESTO!#REF!,[12]PRESUPUESTO!#REF!,[12]PRESUPUESTO!#REF!,[12]PRESUPUESTO!$A$287:$IV$287,[12]PRESUPUESTO!$A$292:$IV$294</definedName>
    <definedName name="Z_56770540_A97A_11D1_870B_00002143DF72_.wvu.Rows" hidden="1">[12]PRESUPUESTO!#REF!,[12]PRESUPUESTO!#REF!,[12]PRESUPUESTO!#REF!,[12]PRESUPUESTO!#REF!,[12]PRESUPUESTO!#REF!,[12]PRESUPUESTO!#REF!,[12]PRESUPUESTO!#REF!,[12]PRESUPUESTO!#REF!,[12]PRESUPUESTO!#REF!,[12]PRESUPUESTO!#REF!,[12]PRESUPUESTO!#REF!,[12]PRESUPUESTO!$A$287:$IV$287,[12]PRESUPUESTO!$A$292:$IV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B20" i="1"/>
  <c r="B19" i="1"/>
  <c r="H23" i="8" l="1"/>
  <c r="G23" i="8"/>
  <c r="M8" i="8" l="1"/>
  <c r="M7" i="8"/>
  <c r="J7" i="8"/>
  <c r="J5" i="8"/>
  <c r="J6" i="8"/>
  <c r="J4" i="8"/>
  <c r="K9" i="8"/>
  <c r="J12" i="8"/>
  <c r="G6" i="8"/>
  <c r="G5" i="8"/>
  <c r="G4" i="8"/>
  <c r="F6" i="8"/>
  <c r="F5" i="8"/>
  <c r="F4" i="8"/>
  <c r="D6" i="8"/>
  <c r="D5" i="8"/>
  <c r="D4" i="8"/>
  <c r="M62" i="7"/>
  <c r="L62" i="7"/>
  <c r="K62" i="7"/>
  <c r="J62" i="7"/>
  <c r="I62" i="7"/>
  <c r="H62" i="7"/>
  <c r="N62" i="7" s="1"/>
  <c r="M61" i="7"/>
  <c r="L61" i="7"/>
  <c r="K61" i="7"/>
  <c r="J61" i="7"/>
  <c r="N61" i="7" s="1"/>
  <c r="I61" i="7"/>
  <c r="H61" i="7"/>
  <c r="F61" i="7"/>
  <c r="M59" i="7"/>
  <c r="L59" i="7"/>
  <c r="K59" i="7"/>
  <c r="J59" i="7"/>
  <c r="I59" i="7"/>
  <c r="H59" i="7"/>
  <c r="M58" i="7"/>
  <c r="L58" i="7"/>
  <c r="K58" i="7"/>
  <c r="J58" i="7"/>
  <c r="I58" i="7"/>
  <c r="H58" i="7"/>
  <c r="F54" i="7"/>
  <c r="K54" i="7" s="1"/>
  <c r="K55" i="7"/>
  <c r="M55" i="7"/>
  <c r="L55" i="7"/>
  <c r="J55" i="7"/>
  <c r="I55" i="7"/>
  <c r="H55" i="7"/>
  <c r="M54" i="7"/>
  <c r="L54" i="7"/>
  <c r="I54" i="7"/>
  <c r="H54" i="7"/>
  <c r="K52" i="7"/>
  <c r="M52" i="7"/>
  <c r="L52" i="7"/>
  <c r="J52" i="7"/>
  <c r="I52" i="7"/>
  <c r="H52" i="7"/>
  <c r="M51" i="7"/>
  <c r="L51" i="7"/>
  <c r="K51" i="7"/>
  <c r="J51" i="7"/>
  <c r="I51" i="7"/>
  <c r="H51" i="7"/>
  <c r="M47" i="7"/>
  <c r="L47" i="7"/>
  <c r="K47" i="7"/>
  <c r="J47" i="7"/>
  <c r="I47" i="7"/>
  <c r="F42" i="7"/>
  <c r="F41" i="7"/>
  <c r="G41" i="7"/>
  <c r="M42" i="7"/>
  <c r="L42" i="7"/>
  <c r="K42" i="7"/>
  <c r="J42" i="7"/>
  <c r="I42" i="7"/>
  <c r="H42" i="7"/>
  <c r="M41" i="7"/>
  <c r="L41" i="7"/>
  <c r="K41" i="7"/>
  <c r="J41" i="7"/>
  <c r="I41" i="7"/>
  <c r="G38" i="7"/>
  <c r="M39" i="7"/>
  <c r="L39" i="7"/>
  <c r="K39" i="7"/>
  <c r="J39" i="7"/>
  <c r="H39" i="7"/>
  <c r="I39" i="7"/>
  <c r="M38" i="7"/>
  <c r="L38" i="7"/>
  <c r="K38" i="7"/>
  <c r="I38" i="7"/>
  <c r="H38" i="7"/>
  <c r="J38" i="7"/>
  <c r="G36" i="7"/>
  <c r="I36" i="7"/>
  <c r="G35" i="7"/>
  <c r="M36" i="7"/>
  <c r="L36" i="7"/>
  <c r="K36" i="7"/>
  <c r="J36" i="7"/>
  <c r="H36" i="7"/>
  <c r="M35" i="7"/>
  <c r="L35" i="7"/>
  <c r="K35" i="7"/>
  <c r="I35" i="7"/>
  <c r="H35" i="7"/>
  <c r="J35" i="7"/>
  <c r="G32" i="7"/>
  <c r="M33" i="7"/>
  <c r="L33" i="7"/>
  <c r="K33" i="7"/>
  <c r="J33" i="7"/>
  <c r="H33" i="7"/>
  <c r="G33" i="7"/>
  <c r="I33" i="7" s="1"/>
  <c r="M32" i="7"/>
  <c r="L32" i="7"/>
  <c r="K32" i="7"/>
  <c r="I32" i="7"/>
  <c r="H32" i="7"/>
  <c r="J32" i="7"/>
  <c r="G29" i="7"/>
  <c r="G26" i="7"/>
  <c r="J26" i="7" s="1"/>
  <c r="M30" i="7"/>
  <c r="L30" i="7"/>
  <c r="K30" i="7"/>
  <c r="J30" i="7"/>
  <c r="H30" i="7"/>
  <c r="G30" i="7"/>
  <c r="I30" i="7" s="1"/>
  <c r="M29" i="7"/>
  <c r="L29" i="7"/>
  <c r="K29" i="7"/>
  <c r="J29" i="7"/>
  <c r="I29" i="7"/>
  <c r="H29" i="7"/>
  <c r="M27" i="7"/>
  <c r="L27" i="7"/>
  <c r="K27" i="7"/>
  <c r="J27" i="7"/>
  <c r="H27" i="7"/>
  <c r="G27" i="7"/>
  <c r="I27" i="7" s="1"/>
  <c r="M26" i="7"/>
  <c r="L26" i="7"/>
  <c r="K26" i="7"/>
  <c r="I26" i="7"/>
  <c r="H26" i="7"/>
  <c r="F24" i="7"/>
  <c r="G23" i="7"/>
  <c r="M24" i="7"/>
  <c r="L24" i="7"/>
  <c r="K24" i="7"/>
  <c r="J24" i="7"/>
  <c r="H24" i="7"/>
  <c r="G24" i="7"/>
  <c r="M23" i="7"/>
  <c r="L23" i="7"/>
  <c r="K23" i="7"/>
  <c r="I23" i="7"/>
  <c r="H23" i="7"/>
  <c r="J23" i="7"/>
  <c r="G20" i="7"/>
  <c r="M21" i="7"/>
  <c r="L21" i="7"/>
  <c r="K21" i="7"/>
  <c r="J21" i="7"/>
  <c r="H21" i="7"/>
  <c r="G21" i="7"/>
  <c r="I21" i="7" s="1"/>
  <c r="M20" i="7"/>
  <c r="L20" i="7"/>
  <c r="K20" i="7"/>
  <c r="I20" i="7"/>
  <c r="H20" i="7"/>
  <c r="J20" i="7"/>
  <c r="G17" i="7"/>
  <c r="J17" i="7" s="1"/>
  <c r="M18" i="7"/>
  <c r="L18" i="7"/>
  <c r="K18" i="7"/>
  <c r="J18" i="7"/>
  <c r="H18" i="7"/>
  <c r="G18" i="7"/>
  <c r="I18" i="7" s="1"/>
  <c r="M17" i="7"/>
  <c r="L17" i="7"/>
  <c r="K17" i="7"/>
  <c r="I17" i="7"/>
  <c r="H17" i="7"/>
  <c r="G15" i="7"/>
  <c r="G14" i="7"/>
  <c r="J14" i="7" s="1"/>
  <c r="J44" i="7" s="1"/>
  <c r="J45" i="7" s="1"/>
  <c r="M96" i="7"/>
  <c r="L96" i="7"/>
  <c r="K96" i="7"/>
  <c r="J96" i="7"/>
  <c r="I96" i="7"/>
  <c r="H96" i="7"/>
  <c r="M95" i="7"/>
  <c r="L95" i="7"/>
  <c r="K95" i="7"/>
  <c r="J95" i="7"/>
  <c r="I95" i="7"/>
  <c r="F95" i="7"/>
  <c r="H95" i="7" s="1"/>
  <c r="M93" i="7"/>
  <c r="L93" i="7"/>
  <c r="K93" i="7"/>
  <c r="J93" i="7"/>
  <c r="I93" i="7"/>
  <c r="I91" i="7" s="1"/>
  <c r="F93" i="7"/>
  <c r="H93" i="7" s="1"/>
  <c r="M90" i="7"/>
  <c r="L90" i="7"/>
  <c r="K90" i="7"/>
  <c r="J90" i="7"/>
  <c r="I90" i="7"/>
  <c r="H90" i="7"/>
  <c r="M89" i="7"/>
  <c r="L89" i="7"/>
  <c r="K89" i="7"/>
  <c r="J89" i="7"/>
  <c r="I89" i="7"/>
  <c r="G89" i="7"/>
  <c r="F89" i="7"/>
  <c r="M87" i="7"/>
  <c r="L87" i="7"/>
  <c r="K87" i="7"/>
  <c r="J87" i="7"/>
  <c r="I87" i="7"/>
  <c r="F87" i="7"/>
  <c r="H87" i="7" s="1"/>
  <c r="M83" i="7"/>
  <c r="L83" i="7"/>
  <c r="K83" i="7"/>
  <c r="J83" i="7"/>
  <c r="I83" i="7"/>
  <c r="F83" i="7"/>
  <c r="H83" i="7" s="1"/>
  <c r="M81" i="7"/>
  <c r="L81" i="7"/>
  <c r="L79" i="7" s="1"/>
  <c r="K81" i="7"/>
  <c r="J81" i="7"/>
  <c r="I81" i="7"/>
  <c r="F81" i="7"/>
  <c r="H81" i="7" s="1"/>
  <c r="H79" i="7" s="1"/>
  <c r="M15" i="7"/>
  <c r="M44" i="7" s="1"/>
  <c r="L15" i="7"/>
  <c r="K15" i="7"/>
  <c r="J15" i="7"/>
  <c r="H15" i="7"/>
  <c r="M14" i="7"/>
  <c r="L14" i="7"/>
  <c r="L11" i="7" s="1"/>
  <c r="K14" i="7"/>
  <c r="K11" i="7" s="1"/>
  <c r="I14" i="7"/>
  <c r="I11" i="7" s="1"/>
  <c r="H14" i="7"/>
  <c r="N58" i="7" l="1"/>
  <c r="N59" i="7"/>
  <c r="H41" i="7"/>
  <c r="H44" i="7" s="1"/>
  <c r="H45" i="7" s="1"/>
  <c r="K85" i="7"/>
  <c r="I44" i="7"/>
  <c r="I45" i="7" s="1"/>
  <c r="I79" i="7"/>
  <c r="M79" i="7"/>
  <c r="K79" i="7"/>
  <c r="K44" i="7"/>
  <c r="L44" i="7"/>
  <c r="J54" i="7"/>
  <c r="N54" i="7" s="1"/>
  <c r="N55" i="7"/>
  <c r="N52" i="7"/>
  <c r="H47" i="7"/>
  <c r="N51" i="7"/>
  <c r="N47" i="7" s="1"/>
  <c r="N41" i="7"/>
  <c r="N42" i="7"/>
  <c r="N38" i="7"/>
  <c r="N39" i="7"/>
  <c r="N35" i="7"/>
  <c r="N36" i="7"/>
  <c r="J79" i="7"/>
  <c r="H89" i="7"/>
  <c r="N32" i="7"/>
  <c r="N33" i="7"/>
  <c r="N29" i="7"/>
  <c r="N27" i="7"/>
  <c r="N26" i="7"/>
  <c r="N30" i="7"/>
  <c r="I24" i="7"/>
  <c r="N23" i="7"/>
  <c r="N24" i="7"/>
  <c r="N20" i="7"/>
  <c r="N21" i="7"/>
  <c r="M85" i="7"/>
  <c r="I85" i="7"/>
  <c r="M91" i="7"/>
  <c r="N18" i="7"/>
  <c r="N17" i="7"/>
  <c r="L91" i="7"/>
  <c r="N89" i="7"/>
  <c r="I15" i="7"/>
  <c r="N15" i="7" s="1"/>
  <c r="N81" i="7"/>
  <c r="H91" i="7"/>
  <c r="L85" i="7"/>
  <c r="K91" i="7"/>
  <c r="J85" i="7"/>
  <c r="N90" i="7"/>
  <c r="N95" i="7"/>
  <c r="N96" i="7"/>
  <c r="M12" i="7"/>
  <c r="N83" i="7"/>
  <c r="J91" i="7"/>
  <c r="H85" i="7"/>
  <c r="N87" i="7"/>
  <c r="N14" i="7"/>
  <c r="H11" i="7"/>
  <c r="N93" i="7"/>
  <c r="M11" i="7"/>
  <c r="N79" i="7" l="1"/>
  <c r="N91" i="7"/>
  <c r="N85" i="7"/>
  <c r="D39" i="5" l="1"/>
  <c r="D36" i="5"/>
  <c r="D44" i="5"/>
  <c r="D43" i="5"/>
  <c r="D41" i="5"/>
  <c r="D40" i="5"/>
  <c r="D34" i="5"/>
  <c r="D32" i="5"/>
  <c r="D26" i="5"/>
  <c r="D15" i="5"/>
  <c r="D13" i="5"/>
  <c r="D11" i="5"/>
  <c r="D9" i="5"/>
  <c r="D7" i="5"/>
  <c r="F24" i="4"/>
  <c r="E24" i="4"/>
  <c r="E38" i="4"/>
  <c r="E35" i="4"/>
  <c r="E26" i="4"/>
  <c r="D6" i="4"/>
  <c r="D9" i="4"/>
  <c r="D50" i="4"/>
  <c r="D49" i="4"/>
  <c r="D47" i="4"/>
  <c r="D46" i="4"/>
  <c r="D39" i="4"/>
  <c r="D38" i="4"/>
  <c r="D36" i="4"/>
  <c r="D35" i="4"/>
  <c r="D27" i="4"/>
  <c r="D26" i="4"/>
  <c r="D15" i="4"/>
  <c r="D13" i="4"/>
  <c r="D11" i="4"/>
  <c r="D7" i="4"/>
  <c r="D6" i="3"/>
  <c r="G44" i="1"/>
  <c r="G42" i="1"/>
  <c r="D113" i="3"/>
  <c r="D71" i="3"/>
  <c r="D47" i="3"/>
  <c r="D24" i="5" l="1"/>
  <c r="D23" i="5" s="1"/>
  <c r="D6" i="5"/>
  <c r="D45" i="4"/>
  <c r="D24" i="4"/>
  <c r="D23" i="4" s="1"/>
  <c r="D44" i="1" s="1"/>
  <c r="D42" i="1"/>
  <c r="D171" i="3"/>
  <c r="D35" i="1" s="1"/>
  <c r="D156" i="3"/>
  <c r="D34" i="1" s="1"/>
  <c r="D150" i="3"/>
  <c r="D33" i="1" s="1"/>
  <c r="D136" i="3"/>
  <c r="D32" i="1" s="1"/>
  <c r="D31" i="1"/>
  <c r="D94" i="3"/>
  <c r="D30" i="1" s="1"/>
  <c r="D29" i="1"/>
  <c r="D28" i="1"/>
  <c r="D41" i="3"/>
  <c r="D27" i="1" s="1"/>
  <c r="D35" i="3"/>
  <c r="D26" i="1" s="1"/>
  <c r="D21" i="3"/>
  <c r="D25" i="1" s="1"/>
  <c r="D24" i="1" l="1"/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18" i="1"/>
  <c r="D46" i="2"/>
  <c r="D8" i="1" s="1"/>
  <c r="H8" i="1" s="1"/>
  <c r="D82" i="2"/>
  <c r="D11" i="1" s="1"/>
  <c r="H11" i="1" s="1"/>
  <c r="I11" i="1" s="1"/>
  <c r="D67" i="2"/>
  <c r="D9" i="1" s="1"/>
  <c r="G7" i="1"/>
  <c r="G8" i="1"/>
  <c r="G9" i="1"/>
  <c r="G10" i="1"/>
  <c r="G11" i="1"/>
  <c r="G12" i="1"/>
  <c r="G6" i="1"/>
  <c r="D114" i="2"/>
  <c r="D12" i="1" s="1"/>
  <c r="H12" i="1" s="1"/>
  <c r="D76" i="2"/>
  <c r="D10" i="1" s="1"/>
  <c r="H10" i="1" s="1"/>
  <c r="J24" i="1" s="1"/>
  <c r="D17" i="2"/>
  <c r="D7" i="1" s="1"/>
  <c r="H7" i="1" s="1"/>
  <c r="D6" i="2"/>
  <c r="D6" i="1" s="1"/>
  <c r="H6" i="1" s="1"/>
  <c r="H9" i="1" l="1"/>
  <c r="D22" i="1"/>
  <c r="H22" i="1" s="1"/>
  <c r="I24" i="1" s="1"/>
  <c r="K24" i="1" s="1"/>
  <c r="D21" i="1"/>
  <c r="D18" i="1"/>
  <c r="D23" i="1"/>
</calcChain>
</file>

<file path=xl/sharedStrings.xml><?xml version="1.0" encoding="utf-8"?>
<sst xmlns="http://schemas.openxmlformats.org/spreadsheetml/2006/main" count="620" uniqueCount="244">
  <si>
    <t>ITEM</t>
  </si>
  <si>
    <t>DESCRIPCION</t>
  </si>
  <si>
    <t>LAVADERO DE ACERO INOXIDABLE 01 POZA CON 01 ESCURRIDERO</t>
  </si>
  <si>
    <t xml:space="preserve">LAVADERO OVALIN DE CERAMICA VITRIFICADA BLANCO EMPOTRADO </t>
  </si>
  <si>
    <t>LAVATORIO DE PARED DE CERAMICA VITRIFICADA BLANCO ADOSADO</t>
  </si>
  <si>
    <t>LAVADERO DE ACERO INOXIDABLE 02 POZAS CON 01 ESCURRIDERO</t>
  </si>
  <si>
    <t>URINARIO DE LOSA VITRIFICADA BLANCO</t>
  </si>
  <si>
    <t>INODORO TANQUE BAJO DE CERAMICA VITRIFICADA BLANCO</t>
  </si>
  <si>
    <t>1.00.00</t>
  </si>
  <si>
    <t>2.00.00</t>
  </si>
  <si>
    <t>3.00.00</t>
  </si>
  <si>
    <t>4.00.00</t>
  </si>
  <si>
    <t>5.00.00</t>
  </si>
  <si>
    <t>6.00.00</t>
  </si>
  <si>
    <t>7.00.00</t>
  </si>
  <si>
    <t>UND</t>
  </si>
  <si>
    <t>CANTIDAD</t>
  </si>
  <si>
    <t>METRADO DE APARATOS SANITARIOS</t>
  </si>
  <si>
    <t>RESUMEN DE APARATOS SANITARIOS</t>
  </si>
  <si>
    <t>01.00.00</t>
  </si>
  <si>
    <t>EN BLOQUE 1</t>
  </si>
  <si>
    <t>EN BLOQUE 5</t>
  </si>
  <si>
    <t>EN SOTANO COCINA</t>
  </si>
  <si>
    <t>8.00.00</t>
  </si>
  <si>
    <t>LAVADERO DE ACERO INOXIDABLE CON 2 ESCURRIDEROS</t>
  </si>
  <si>
    <t>EN SOTANO DE  COCINA</t>
  </si>
  <si>
    <t>EN SOTANO OFIC. DE EDUCACION FISICA</t>
  </si>
  <si>
    <t>EN SOTANO OFIC. EDUCACION FISICA</t>
  </si>
  <si>
    <t>EN 1° NIVEL</t>
  </si>
  <si>
    <t>EN BLQOUE 3</t>
  </si>
  <si>
    <t>EN BLQOUE 4</t>
  </si>
  <si>
    <t>EN 1° NIVEL (ENFERMERIA, DEPART. EDUC. FISICA)</t>
  </si>
  <si>
    <t>EN BLOQUE 3</t>
  </si>
  <si>
    <t>EN BLOQUE 4</t>
  </si>
  <si>
    <t>EN 1° NIVEL ( SS.HH VARONES Y MUJERES)</t>
  </si>
  <si>
    <t>EN 1° NIVEL ( SS.HH DE VARONES Y MUJERES)</t>
  </si>
  <si>
    <t>EN 1° NIVEL ( SS. VARONES)</t>
  </si>
  <si>
    <t xml:space="preserve">EN 1° NIVEL </t>
  </si>
  <si>
    <t>EN BLOQUE 7</t>
  </si>
  <si>
    <t>EN 1° NIVEL (SS.HH)</t>
  </si>
  <si>
    <t>EN BLQOUE 7</t>
  </si>
  <si>
    <t>EN 1° NIVEL ( SS.HH)</t>
  </si>
  <si>
    <t>EN BLQOUE 9</t>
  </si>
  <si>
    <t>EN BLOQUE 9</t>
  </si>
  <si>
    <t>LAVADERO DE ACERO INOXIDABLE DE 1 POZA SIN ESCURRIDOR</t>
  </si>
  <si>
    <t>EN BLQOUE 10</t>
  </si>
  <si>
    <t>EN BLQOUE 11</t>
  </si>
  <si>
    <t>EN 2° NIVEL</t>
  </si>
  <si>
    <t>EN 2° NIVEL (LABORATORIO)</t>
  </si>
  <si>
    <t>EN 2° NIVEL ( SS.HH VARONES)</t>
  </si>
  <si>
    <t>EN 2° NIVEL SS.HH</t>
  </si>
  <si>
    <t>EN 2° NIVEL ( EN AREA DE ENFERMERIA)</t>
  </si>
  <si>
    <t>EN 3° NIVEL</t>
  </si>
  <si>
    <t>EN 3° NIVEL TALLER DE ARTE</t>
  </si>
  <si>
    <t>EN 3° NIVEL SS.HH</t>
  </si>
  <si>
    <t>EN BLQOUE 5</t>
  </si>
  <si>
    <t>EN 3° NIVEL TALLER DE REPOSTERIA</t>
  </si>
  <si>
    <t>EN 4° NIVEL</t>
  </si>
  <si>
    <t>CANT. SEGÚN PLANO</t>
  </si>
  <si>
    <t>CANT. SEGÚN CONTRACTUAL</t>
  </si>
  <si>
    <t>CANT. SEGÚN MAYOR METRADO</t>
  </si>
  <si>
    <t>TOTAL CONTRACTUAL Y MAYOR METRADO</t>
  </si>
  <si>
    <t>SEGÚN REQUERIMIENTO</t>
  </si>
  <si>
    <t>EN QUIOSCO DE SECUNDARIA, PRIMARIA</t>
  </si>
  <si>
    <t>EN QUIOSCO DE SECUNDARIA Y PRIMARIA</t>
  </si>
  <si>
    <t>EN 2° NIVEL SALA DE DOCENTES</t>
  </si>
  <si>
    <t>EN QUIOSCO DE PRIMARIA Y SECUNDARIA</t>
  </si>
  <si>
    <t>EN 2° NIVEL COCINA</t>
  </si>
  <si>
    <t>EN 2° NIVEL PATIO</t>
  </si>
  <si>
    <t>EN GUARDIANIAS DE PRIMARIA Y SECUNDARIA</t>
  </si>
  <si>
    <t>EN GUARDIANIA DE PRIMARIA Y SECUNDARIA</t>
  </si>
  <si>
    <t>LLAVE DE LAVATORIO TEMPORIZADA, CROMADA</t>
  </si>
  <si>
    <t>LLAVE DE LAVADERO TIPO CUELLO DE CISNE Ø 1/2" PARA COCINA MONOCOMANDO CON RESORTE, CROMADA</t>
  </si>
  <si>
    <t>GRIFOS ESFERICOS DOBLE MANGUERA</t>
  </si>
  <si>
    <t>DIFUSOR DE DUCHA CROMADA DE 1 LLAVE(DUCHA CROMADA INC. BRAZO Y CANOPLA DE UNA LLAVE)</t>
  </si>
  <si>
    <t>DIFUSOR DE DUCHA TELEFONO CON SOPORTE BARRA REGULABLE</t>
  </si>
  <si>
    <t>DIFUSOR DE DUCHA   Y LAVA OJOS DE EMERGENCIAS</t>
  </si>
  <si>
    <t>SOPORTE PORTA PAPEL HIGIENICO CROMADO</t>
  </si>
  <si>
    <t>TACHO DE ACERO INOXIDABLE DE 7 L, CON TAPA Y SISTEMA PEDAL</t>
  </si>
  <si>
    <t>DOSIFICADOR DE JABON AUTOMATICO CROMADO-EMPOTRADO</t>
  </si>
  <si>
    <t>DISPENSADOR DE JABON LIQUIDO DE 800ml, ADOSADO</t>
  </si>
  <si>
    <t>SECADOR DE MANOS AUTOMATICO DE PARED DE ACERO INOXIDABLE</t>
  </si>
  <si>
    <t>BARRA DE SEGURIDAD EN U PARA URINARIO DE ACERO INOXIDABLE</t>
  </si>
  <si>
    <t>BARRA DE SEGURIDAD DE ACERO INOXIDABLE L = 0.90m</t>
  </si>
  <si>
    <t>PORTA JABÓN CROMADO, ADOSADO</t>
  </si>
  <si>
    <t>APARATOS SANITARIOS</t>
  </si>
  <si>
    <t>ACCESORIOS SANITARIOS</t>
  </si>
  <si>
    <t>METRADO DE ACCESORIOS SANITARIOS</t>
  </si>
  <si>
    <t>02.00.00</t>
  </si>
  <si>
    <t>03.00.00</t>
  </si>
  <si>
    <t>04.00.00</t>
  </si>
  <si>
    <t>05.00.00</t>
  </si>
  <si>
    <t>06.00.00</t>
  </si>
  <si>
    <t>07.00.00</t>
  </si>
  <si>
    <t>08.00.00</t>
  </si>
  <si>
    <t>09.00.00</t>
  </si>
  <si>
    <t>10.00.00</t>
  </si>
  <si>
    <t>11.00.00</t>
  </si>
  <si>
    <t>12.00.00</t>
  </si>
  <si>
    <t>13.00.00</t>
  </si>
  <si>
    <t>14.00.00</t>
  </si>
  <si>
    <t>15.00.00</t>
  </si>
  <si>
    <t>LLAVE DE LAVADERO  TIPO CUELLO DE CISNE Ø 1/2" PARA COCINA MONOCOMANDO, CROMADA " PARA EMPOTRAR A LA PARED"</t>
  </si>
  <si>
    <t>LLAVE DE LAVADERO  TIPO CUELLO DE CISNE Ø 1/2" PARA COCINA MONOCOMANDO, CROMADA " PARA EMPOTRAR AL PISO"</t>
  </si>
  <si>
    <t>JARDIN LATERAL BQ. 4</t>
  </si>
  <si>
    <t>BQ. 4 SEGUNDO Y TERCER NIVEL (CUARTO DE LIMPIEZA)</t>
  </si>
  <si>
    <t>JARDIN POSTERIOR BQ. 6</t>
  </si>
  <si>
    <t xml:space="preserve">JARDIN POSTERIOR BQ. 2 Y 3 </t>
  </si>
  <si>
    <t>JARDIN DE SOTANO BQ. 5</t>
  </si>
  <si>
    <t>JARDIN POSTERIOR BQ. 8 ( RAMPA DE INGRESO PRINCIPAL)</t>
  </si>
  <si>
    <t>JARDIN PATIO FRONTAL BQ. 2</t>
  </si>
  <si>
    <t>JARDIN PATIO DE LOSA PRIMARIA</t>
  </si>
  <si>
    <t>CUARTO DE LIMPIEZA 2° NIVEL BQ.1</t>
  </si>
  <si>
    <t>BLOQUE 1</t>
  </si>
  <si>
    <t>1° NIVEL</t>
  </si>
  <si>
    <t>BLOQUE 9</t>
  </si>
  <si>
    <t>BLOQUE 5</t>
  </si>
  <si>
    <t>EN SOTANO (SS.HH EDUCACION FISICA)</t>
  </si>
  <si>
    <t>BLOQUE 4</t>
  </si>
  <si>
    <t>1° NIVEL ( EDUC. FISICA Y ENFERMERIA)</t>
  </si>
  <si>
    <t xml:space="preserve">1° NIVEL </t>
  </si>
  <si>
    <t>DUCHAS Y CAMERINOS 1° NIVEL</t>
  </si>
  <si>
    <t>BLOQUE 3</t>
  </si>
  <si>
    <t>BLOQUE 10</t>
  </si>
  <si>
    <t>1° NIVEL LABORATORIO</t>
  </si>
  <si>
    <t>2° NIVEL LABORATORIO</t>
  </si>
  <si>
    <t>1° AL 4° NIVEL</t>
  </si>
  <si>
    <t>SOTANO</t>
  </si>
  <si>
    <t>BLOQUE 7</t>
  </si>
  <si>
    <t>1° AL 3° NIVEL</t>
  </si>
  <si>
    <t>1°  NIVEL</t>
  </si>
  <si>
    <t>BLOQUE 11</t>
  </si>
  <si>
    <t>GUARDIANIA DE PRIMARIA Y SECUNDARIA</t>
  </si>
  <si>
    <t>2° NIVEL</t>
  </si>
  <si>
    <t>3° NIVEL</t>
  </si>
  <si>
    <t>3°  NIVEL</t>
  </si>
  <si>
    <t>QUIOSCO DE PRIMARIA Y SECUNDARIA</t>
  </si>
  <si>
    <t>EN BLOQUE 10</t>
  </si>
  <si>
    <t>EN BLQOUE 1</t>
  </si>
  <si>
    <t>2°  NIVEL</t>
  </si>
  <si>
    <t>1° NIVEL SS.HH DE DISCAPACITADOS</t>
  </si>
  <si>
    <t>TAPA JUNTA</t>
  </si>
  <si>
    <t xml:space="preserve"> TAPAJUNTA DE ALUMINIO ANODIZADO 8cm X 250 cm EN PISOS</t>
  </si>
  <si>
    <t xml:space="preserve"> TAPAJUNTA BISELADA METALICA DE 6"X1/4"</t>
  </si>
  <si>
    <t>TAPA JUNTA DE ALUMINIO DE 8CM</t>
  </si>
  <si>
    <t>METRADO DE TAPAJUNTAS</t>
  </si>
  <si>
    <t>DEL 1° AL 4° NIVEL</t>
  </si>
  <si>
    <t>BLOQUE 1 ENTRE BLOQUE 2</t>
  </si>
  <si>
    <t>BLOQUE 2 ENTRE BLOQUE 3</t>
  </si>
  <si>
    <t>BLOQUE 8 ENTRE BLOQUE 9</t>
  </si>
  <si>
    <t>DEL 1° AL 3° NIVEL</t>
  </si>
  <si>
    <t>BLOQUE 7 ENTRE BLOQUE 8</t>
  </si>
  <si>
    <t>EXTERIOR ENTRE ESCALERA PRINCIPAL Y BLOQUE 11</t>
  </si>
  <si>
    <t>EN NIVEL 2</t>
  </si>
  <si>
    <t>EN QUIOSCO SECUNDARIA</t>
  </si>
  <si>
    <t>EN RAMPA DE INGRESO HACIA ESCALERA PRINCIPAL</t>
  </si>
  <si>
    <t>PARED</t>
  </si>
  <si>
    <t>TECHO</t>
  </si>
  <si>
    <t>DEL 1° AL 4° NIVEL INTERIOR</t>
  </si>
  <si>
    <t>EXTERIOR</t>
  </si>
  <si>
    <t>DEL 1° AL 3° NIVEL INTERIOR</t>
  </si>
  <si>
    <t>BLOQUE 1 ENTRE BLOQUE 11</t>
  </si>
  <si>
    <t>INTERIOR</t>
  </si>
  <si>
    <t>BLOQUE 1 ENTRE BLOQUE 2 ( DEL 1° AL 3° NIVEL)</t>
  </si>
  <si>
    <t>BLOQUE 2 ENTRE BLOQUE 3 ( DEL 1° AL 3° NIVEL)</t>
  </si>
  <si>
    <t>BLOQUE 8 ENTRE BLOQUE 9 ( DEL 1° AL 3° NIVEL)</t>
  </si>
  <si>
    <t>BLOQUE 1 ENTRE BLOQUE 11 ( DEL 1° AL 4° NIVEL)</t>
  </si>
  <si>
    <t>BLOQUE 7 ENTRE BLOQUE 8 ( DEL 1° AL 3° NIVEL)</t>
  </si>
  <si>
    <t>02.01.00</t>
  </si>
  <si>
    <t>02.02.00</t>
  </si>
  <si>
    <t>DEL 2° AL 4° NIVEL</t>
  </si>
  <si>
    <t xml:space="preserve"> TAPAJUNTA DE ALUMINIO ANODIZADO 15cm X 300 cm EN PISOS</t>
  </si>
  <si>
    <t>TAPA JUNTA DE ALUMINIO DE 15CM</t>
  </si>
  <si>
    <t>EN 1° TRAMO DE RAMPA BLOQUE 9 ENTRE BLOQUE DE CAJA DE ESCALERA</t>
  </si>
  <si>
    <t>PROYECTO</t>
  </si>
  <si>
    <t>: "MEJORAMIENTO DE LA PRESTACION DE SERVICIOS PUBLICOS EN LA SEDE INSTITUCIONAL DE LA DIRECCION REGIONAL DE TRANSPORTES Y COMUNICACIÓN APURIMAC"</t>
  </si>
  <si>
    <t>UBICACIÓN</t>
  </si>
  <si>
    <t>: APURIMAC - ABANCAY - ABANCAY</t>
  </si>
  <si>
    <t>LUGAR</t>
  </si>
  <si>
    <t>: Dirección Regional de Transportes y Comunicaciones de Apurímac.</t>
  </si>
  <si>
    <t>FECHA</t>
  </si>
  <si>
    <t>Mayo-2019</t>
  </si>
  <si>
    <t>:JUSTIFICACION DE METRADOS  ESTRUCTURAS BLOQUE 01</t>
  </si>
  <si>
    <t>PARTIDA                                    Nº</t>
  </si>
  <si>
    <t>DESCRIPCIÓN</t>
  </si>
  <si>
    <t>Diseño del Acero</t>
  </si>
  <si>
    <t>Ø</t>
  </si>
  <si>
    <t>N° de  Elem. Iguales</t>
  </si>
  <si>
    <t>N° de  Piezas x Elemento</t>
  </si>
  <si>
    <t>Long. por  Pieza</t>
  </si>
  <si>
    <t>Longitud (m) por Ø</t>
  </si>
  <si>
    <t>Peso                      Kg</t>
  </si>
  <si>
    <t>N°  VARILLAS</t>
  </si>
  <si>
    <t>1/4"</t>
  </si>
  <si>
    <t>3/8"</t>
  </si>
  <si>
    <t>1/2"</t>
  </si>
  <si>
    <t>5/8"</t>
  </si>
  <si>
    <t>3/4"</t>
  </si>
  <si>
    <t>1"</t>
  </si>
  <si>
    <t xml:space="preserve">ACERO </t>
  </si>
  <si>
    <t>OE.02.03.03.03</t>
  </si>
  <si>
    <t>ACERO SENTIDO LONGITUDINAL</t>
  </si>
  <si>
    <t>ACERO SENTIDO HORIZONTAL</t>
  </si>
  <si>
    <t>OE.02.03.17.03</t>
  </si>
  <si>
    <t>LOSA DEPORTIVA SECUNDARIA</t>
  </si>
  <si>
    <t>OE.02.03.18.03</t>
  </si>
  <si>
    <t>TRIBUNA PRIMARIA</t>
  </si>
  <si>
    <t>OE.02.03.18.04</t>
  </si>
  <si>
    <t>TRIBUNA SECUNDARIA</t>
  </si>
  <si>
    <t xml:space="preserve">METRADO DE ACERO </t>
  </si>
  <si>
    <t xml:space="preserve"> EN GUARDIANIA SECUNDARIA</t>
  </si>
  <si>
    <t xml:space="preserve">EN VIGA </t>
  </si>
  <si>
    <t>ESTRIVOS</t>
  </si>
  <si>
    <t>EJE A-A(1-3)</t>
  </si>
  <si>
    <t>EJE B-B(1-3)</t>
  </si>
  <si>
    <t>EJE C-C(1-2)</t>
  </si>
  <si>
    <t>EJE 1-1(A-C)</t>
  </si>
  <si>
    <t>EJE 2-2(A-C)</t>
  </si>
  <si>
    <t>EJE 3-3(A-C)</t>
  </si>
  <si>
    <t>EJE B'-B'(1-3)</t>
  </si>
  <si>
    <t>EN VIGA DE BORDE</t>
  </si>
  <si>
    <t xml:space="preserve">EN VIGUETAS </t>
  </si>
  <si>
    <t>ACERO POSITIVO</t>
  </si>
  <si>
    <t>ACERO NEGATIVO</t>
  </si>
  <si>
    <t>EN LOSA ALIGERADA ACERO DE TEMPERATURA</t>
  </si>
  <si>
    <t>ACERO LONGITUDINAL</t>
  </si>
  <si>
    <t>ACERO TRANSVERSAL</t>
  </si>
  <si>
    <t xml:space="preserve"> EN MURO DE CONTENCION INGRESO PRINCIPAL</t>
  </si>
  <si>
    <t>EN MURO COLINDANTE BLOQUE 7</t>
  </si>
  <si>
    <t>CORTE F-F ( DOS TRAMOS)</t>
  </si>
  <si>
    <t>EN ZAPATA</t>
  </si>
  <si>
    <t xml:space="preserve">EN MURO </t>
  </si>
  <si>
    <t>ACERO VERTICAL</t>
  </si>
  <si>
    <t>CORTE  DE SOTANO( DOS TRAMOS)</t>
  </si>
  <si>
    <t>cercha metalica V-1</t>
  </si>
  <si>
    <t>TUBO DE 100X100X4MM</t>
  </si>
  <si>
    <t>TUBO DE 100X100X3MM</t>
  </si>
  <si>
    <t>TUBO DE 50X100X3MM</t>
  </si>
  <si>
    <t>AREA 84</t>
  </si>
  <si>
    <t>TOTAL</t>
  </si>
  <si>
    <t>OK</t>
  </si>
  <si>
    <t>mas 3</t>
  </si>
  <si>
    <t>ok</t>
  </si>
  <si>
    <t>U.M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</si>
</sst>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_ [$€]* #,##0.00_ ;_ [$€]* \-#,##0.00_ ;_ [$€]* &quot;-&quot;??_ ;_ @_ "/>
    <numFmt numFmtId="166" formatCode="#,##0.00_);\-#,##0.00"/>
    <numFmt numFmtId="167" formatCode="_-[$€-2]* #,##0.00_-;\-[$€-2]* #,##0.00_-;_-[$€-2]* &quot;-&quot;??_-"/>
    <numFmt numFmtId="168" formatCode="_-* #,##0.00\ [$€]_-;\-* #,##0.00\ [$€]_-;_-* &quot;-&quot;??\ [$€]_-;_-@_-"/>
    <numFmt numFmtId="169" formatCode="_ * #,##0.000_ ;_ * \-#,##0.000_ ;_ * &quot;-&quot;??_ ;_ @_ "/>
    <numFmt numFmtId="170" formatCode="_ * #,##0.0_ ;_ * \-#,##0.0_ ;_ * &quot;-&quot;??_ ;_ @_ "/>
    <numFmt numFmtId="171" formatCode="_ * #,##0_ ;_ * \-#,##0_ ;_ * &quot;-&quot;??_ ;_ @_ "/>
    <numFmt numFmtId="172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Palatino Linotype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gency FB"/>
      <family val="2"/>
    </font>
    <font>
      <b/>
      <i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auto="1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Gray">
        <fgColor auto="1"/>
        <bgColor theme="3" tint="0.79998168889431442"/>
      </patternFill>
    </fill>
    <fill>
      <patternFill patternType="lightGray">
        <fgColor auto="1"/>
        <bgColor theme="5" tint="0.79998168889431442"/>
      </patternFill>
    </fill>
    <fill>
      <patternFill patternType="lightGray">
        <fgColor auto="1"/>
        <bgColor theme="5" tint="0.59999389629810485"/>
      </patternFill>
    </fill>
    <fill>
      <patternFill patternType="lightGray">
        <fgColor auto="1"/>
        <bgColor theme="2" tint="-9.9978637043366805E-2"/>
      </patternFill>
    </fill>
    <fill>
      <patternFill patternType="lightGray">
        <fgColor auto="1"/>
        <bgColor theme="6" tint="0.39997558519241921"/>
      </patternFill>
    </fill>
    <fill>
      <patternFill patternType="lightGray">
        <fgColor auto="1"/>
        <bgColor theme="7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auto="1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1" fillId="0" borderId="0"/>
    <xf numFmtId="0" fontId="9" fillId="0" borderId="0">
      <alignment vertical="top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  <xf numFmtId="0" fontId="7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44" fontId="5" fillId="0" borderId="0" applyFont="0" applyFill="0" applyBorder="0" applyAlignment="0" applyProtection="0"/>
    <xf numFmtId="168" fontId="5" fillId="0" borderId="0"/>
    <xf numFmtId="0" fontId="9" fillId="0" borderId="0">
      <alignment vertical="top"/>
    </xf>
    <xf numFmtId="0" fontId="1" fillId="0" borderId="0"/>
    <xf numFmtId="0" fontId="5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" xfId="0" applyFont="1" applyFill="1" applyBorder="1"/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1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3" xfId="0" applyBorder="1"/>
    <xf numFmtId="0" fontId="13" fillId="0" borderId="10" xfId="0" applyFont="1" applyBorder="1"/>
    <xf numFmtId="1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38"/>
    <xf numFmtId="49" fontId="15" fillId="0" borderId="14" xfId="38" applyNumberFormat="1" applyFont="1" applyBorder="1" applyAlignment="1">
      <alignment vertical="center"/>
    </xf>
    <xf numFmtId="49" fontId="15" fillId="0" borderId="14" xfId="38" applyNumberFormat="1" applyFont="1" applyBorder="1"/>
    <xf numFmtId="49" fontId="16" fillId="0" borderId="0" xfId="38" applyNumberFormat="1" applyFont="1" applyAlignment="1">
      <alignment horizontal="left"/>
    </xf>
    <xf numFmtId="0" fontId="16" fillId="0" borderId="0" xfId="38" applyFont="1" applyAlignment="1">
      <alignment horizontal="left"/>
    </xf>
    <xf numFmtId="0" fontId="6" fillId="0" borderId="0" xfId="38" applyFont="1"/>
    <xf numFmtId="0" fontId="5" fillId="6" borderId="0" xfId="38" applyFill="1"/>
    <xf numFmtId="0" fontId="5" fillId="7" borderId="0" xfId="38" applyFill="1"/>
    <xf numFmtId="0" fontId="5" fillId="8" borderId="0" xfId="38" applyFill="1"/>
    <xf numFmtId="0" fontId="5" fillId="9" borderId="0" xfId="38" applyFill="1"/>
    <xf numFmtId="0" fontId="5" fillId="10" borderId="0" xfId="38" applyFill="1"/>
    <xf numFmtId="0" fontId="5" fillId="11" borderId="0" xfId="38" applyFill="1"/>
    <xf numFmtId="0" fontId="5" fillId="0" borderId="12" xfId="38" applyBorder="1"/>
    <xf numFmtId="0" fontId="6" fillId="8" borderId="0" xfId="38" applyFont="1" applyFill="1"/>
    <xf numFmtId="0" fontId="6" fillId="11" borderId="0" xfId="38" applyFont="1" applyFill="1"/>
    <xf numFmtId="0" fontId="5" fillId="0" borderId="0" xfId="61"/>
    <xf numFmtId="170" fontId="17" fillId="12" borderId="27" xfId="40" applyNumberFormat="1" applyFont="1" applyFill="1" applyBorder="1" applyAlignment="1">
      <alignment horizontal="center" vertical="center" wrapText="1"/>
    </xf>
    <xf numFmtId="170" fontId="17" fillId="13" borderId="27" xfId="40" applyNumberFormat="1" applyFont="1" applyFill="1" applyBorder="1" applyAlignment="1">
      <alignment horizontal="center" vertical="center" wrapText="1"/>
    </xf>
    <xf numFmtId="170" fontId="17" fillId="14" borderId="27" xfId="40" applyNumberFormat="1" applyFont="1" applyFill="1" applyBorder="1" applyAlignment="1">
      <alignment horizontal="center" vertical="center" wrapText="1"/>
    </xf>
    <xf numFmtId="170" fontId="17" fillId="15" borderId="27" xfId="40" applyNumberFormat="1" applyFont="1" applyFill="1" applyBorder="1" applyAlignment="1">
      <alignment horizontal="center" vertical="center" wrapText="1"/>
    </xf>
    <xf numFmtId="170" fontId="17" fillId="16" borderId="27" xfId="40" applyNumberFormat="1" applyFont="1" applyFill="1" applyBorder="1" applyAlignment="1">
      <alignment horizontal="center" vertical="center" wrapText="1"/>
    </xf>
    <xf numFmtId="170" fontId="17" fillId="17" borderId="27" xfId="40" applyNumberFormat="1" applyFont="1" applyFill="1" applyBorder="1" applyAlignment="1">
      <alignment horizontal="center" vertical="center" wrapText="1"/>
    </xf>
    <xf numFmtId="164" fontId="17" fillId="12" borderId="33" xfId="40" applyNumberFormat="1" applyFont="1" applyFill="1" applyBorder="1" applyAlignment="1">
      <alignment vertical="center" wrapText="1"/>
    </xf>
    <xf numFmtId="164" fontId="17" fillId="13" borderId="33" xfId="40" applyNumberFormat="1" applyFont="1" applyFill="1" applyBorder="1" applyAlignment="1">
      <alignment horizontal="left" vertical="center" wrapText="1" indent="1"/>
    </xf>
    <xf numFmtId="164" fontId="17" fillId="14" borderId="33" xfId="40" applyNumberFormat="1" applyFont="1" applyFill="1" applyBorder="1" applyAlignment="1">
      <alignment horizontal="left" vertical="center" wrapText="1" indent="1"/>
    </xf>
    <xf numFmtId="164" fontId="17" fillId="15" borderId="33" xfId="40" applyNumberFormat="1" applyFont="1" applyFill="1" applyBorder="1" applyAlignment="1">
      <alignment horizontal="left" vertical="center" wrapText="1" indent="1"/>
    </xf>
    <xf numFmtId="164" fontId="17" fillId="16" borderId="33" xfId="40" applyNumberFormat="1" applyFont="1" applyFill="1" applyBorder="1" applyAlignment="1">
      <alignment horizontal="left" vertical="center" wrapText="1" indent="1"/>
    </xf>
    <xf numFmtId="164" fontId="17" fillId="17" borderId="33" xfId="40" applyNumberFormat="1" applyFont="1" applyFill="1" applyBorder="1" applyAlignment="1">
      <alignment horizontal="left" vertical="center" wrapText="1" indent="1"/>
    </xf>
    <xf numFmtId="0" fontId="5" fillId="19" borderId="0" xfId="38" applyFill="1"/>
    <xf numFmtId="171" fontId="6" fillId="5" borderId="10" xfId="40" applyNumberFormat="1" applyFont="1" applyFill="1" applyBorder="1" applyAlignment="1">
      <alignment horizontal="center" vertical="center"/>
    </xf>
    <xf numFmtId="0" fontId="15" fillId="5" borderId="10" xfId="38" applyFont="1" applyFill="1" applyBorder="1" applyAlignment="1" applyProtection="1">
      <alignment horizontal="left" vertical="center"/>
      <protection locked="0"/>
    </xf>
    <xf numFmtId="171" fontId="6" fillId="12" borderId="10" xfId="40" applyNumberFormat="1" applyFont="1" applyFill="1" applyBorder="1" applyAlignment="1">
      <alignment horizontal="center" vertical="center"/>
    </xf>
    <xf numFmtId="171" fontId="18" fillId="5" borderId="10" xfId="40" applyNumberFormat="1" applyFont="1" applyFill="1" applyBorder="1" applyAlignment="1">
      <alignment horizontal="center" vertical="center"/>
    </xf>
    <xf numFmtId="170" fontId="5" fillId="19" borderId="0" xfId="38" applyNumberFormat="1" applyFill="1"/>
    <xf numFmtId="164" fontId="6" fillId="3" borderId="36" xfId="38" applyNumberFormat="1" applyFont="1" applyFill="1" applyBorder="1" applyAlignment="1">
      <alignment horizontal="left" vertical="center" indent="1"/>
    </xf>
    <xf numFmtId="0" fontId="19" fillId="20" borderId="38" xfId="61" applyFont="1" applyFill="1" applyBorder="1" applyAlignment="1">
      <alignment horizontal="center"/>
    </xf>
    <xf numFmtId="43" fontId="6" fillId="20" borderId="39" xfId="40" applyFont="1" applyFill="1" applyBorder="1" applyAlignment="1">
      <alignment vertical="center"/>
    </xf>
    <xf numFmtId="43" fontId="6" fillId="20" borderId="39" xfId="40" applyFont="1" applyFill="1" applyBorder="1" applyAlignment="1">
      <alignment horizontal="center" vertical="center"/>
    </xf>
    <xf numFmtId="170" fontId="19" fillId="6" borderId="39" xfId="40" applyNumberFormat="1" applyFont="1" applyFill="1" applyBorder="1" applyAlignment="1">
      <alignment vertical="center"/>
    </xf>
    <xf numFmtId="164" fontId="19" fillId="3" borderId="40" xfId="40" applyNumberFormat="1" applyFont="1" applyFill="1" applyBorder="1" applyAlignment="1">
      <alignment horizontal="left" vertical="center"/>
    </xf>
    <xf numFmtId="0" fontId="5" fillId="3" borderId="39" xfId="38" applyFill="1" applyBorder="1"/>
    <xf numFmtId="172" fontId="19" fillId="4" borderId="39" xfId="55" applyNumberFormat="1" applyFont="1" applyFill="1" applyBorder="1" applyAlignment="1">
      <alignment horizontal="right" vertical="center"/>
    </xf>
    <xf numFmtId="12" fontId="6" fillId="20" borderId="39" xfId="40" applyNumberFormat="1" applyFont="1" applyFill="1" applyBorder="1" applyAlignment="1">
      <alignment horizontal="center" vertical="center"/>
    </xf>
    <xf numFmtId="43" fontId="6" fillId="0" borderId="39" xfId="40" applyFont="1" applyBorder="1" applyAlignment="1">
      <alignment horizontal="center" vertical="center"/>
    </xf>
    <xf numFmtId="170" fontId="6" fillId="6" borderId="39" xfId="40" applyNumberFormat="1" applyFont="1" applyFill="1" applyBorder="1" applyAlignment="1">
      <alignment vertical="center"/>
    </xf>
    <xf numFmtId="170" fontId="6" fillId="7" borderId="39" xfId="40" applyNumberFormat="1" applyFont="1" applyFill="1" applyBorder="1" applyAlignment="1">
      <alignment vertical="center"/>
    </xf>
    <xf numFmtId="164" fontId="6" fillId="8" borderId="39" xfId="40" applyNumberFormat="1" applyFont="1" applyFill="1" applyBorder="1" applyAlignment="1">
      <alignment vertical="center"/>
    </xf>
    <xf numFmtId="164" fontId="6" fillId="9" borderId="39" xfId="40" applyNumberFormat="1" applyFont="1" applyFill="1" applyBorder="1" applyAlignment="1">
      <alignment vertical="center"/>
    </xf>
    <xf numFmtId="164" fontId="6" fillId="10" borderId="39" xfId="40" applyNumberFormat="1" applyFont="1" applyFill="1" applyBorder="1" applyAlignment="1">
      <alignment vertical="center"/>
    </xf>
    <xf numFmtId="43" fontId="6" fillId="11" borderId="39" xfId="40" applyFont="1" applyFill="1" applyBorder="1" applyAlignment="1">
      <alignment vertical="center"/>
    </xf>
    <xf numFmtId="164" fontId="6" fillId="3" borderId="40" xfId="40" applyNumberFormat="1" applyFont="1" applyFill="1" applyBorder="1" applyAlignment="1">
      <alignment horizontal="left" vertical="center"/>
    </xf>
    <xf numFmtId="172" fontId="6" fillId="3" borderId="39" xfId="55" applyNumberFormat="1" applyFont="1" applyFill="1" applyBorder="1" applyAlignment="1">
      <alignment horizontal="left" vertical="center" indent="4"/>
    </xf>
    <xf numFmtId="172" fontId="6" fillId="3" borderId="39" xfId="38" applyNumberFormat="1" applyFont="1" applyFill="1" applyBorder="1" applyAlignment="1">
      <alignment horizontal="left" vertical="center" indent="4"/>
    </xf>
    <xf numFmtId="170" fontId="6" fillId="8" borderId="39" xfId="40" applyNumberFormat="1" applyFont="1" applyFill="1" applyBorder="1" applyAlignment="1">
      <alignment vertical="center"/>
    </xf>
    <xf numFmtId="170" fontId="6" fillId="10" borderId="39" xfId="40" applyNumberFormat="1" applyFont="1" applyFill="1" applyBorder="1" applyAlignment="1">
      <alignment vertical="center"/>
    </xf>
    <xf numFmtId="0" fontId="19" fillId="20" borderId="38" xfId="61" applyFont="1" applyFill="1" applyBorder="1" applyAlignment="1">
      <alignment horizontal="center" vertical="center"/>
    </xf>
    <xf numFmtId="164" fontId="5" fillId="3" borderId="39" xfId="38" applyNumberFormat="1" applyFill="1" applyBorder="1"/>
    <xf numFmtId="0" fontId="20" fillId="20" borderId="38" xfId="61" applyFont="1" applyFill="1" applyBorder="1" applyAlignment="1">
      <alignment horizontal="center" vertical="center"/>
    </xf>
    <xf numFmtId="0" fontId="21" fillId="0" borderId="0" xfId="61" applyFont="1"/>
    <xf numFmtId="0" fontId="21" fillId="0" borderId="0" xfId="61" applyFont="1" applyAlignment="1">
      <alignment horizontal="left"/>
    </xf>
    <xf numFmtId="43" fontId="21" fillId="0" borderId="0" xfId="40" applyFont="1"/>
    <xf numFmtId="0" fontId="21" fillId="6" borderId="0" xfId="61" applyFont="1" applyFill="1"/>
    <xf numFmtId="0" fontId="21" fillId="7" borderId="0" xfId="61" applyFont="1" applyFill="1"/>
    <xf numFmtId="0" fontId="21" fillId="8" borderId="0" xfId="61" applyFont="1" applyFill="1"/>
    <xf numFmtId="0" fontId="21" fillId="9" borderId="0" xfId="61" applyFont="1" applyFill="1"/>
    <xf numFmtId="0" fontId="21" fillId="10" borderId="0" xfId="61" applyFont="1" applyFill="1"/>
    <xf numFmtId="0" fontId="21" fillId="11" borderId="0" xfId="61" applyFont="1" applyFill="1"/>
    <xf numFmtId="169" fontId="21" fillId="0" borderId="0" xfId="40" applyNumberFormat="1" applyFont="1"/>
    <xf numFmtId="0" fontId="21" fillId="0" borderId="12" xfId="61" applyFont="1" applyBorder="1"/>
    <xf numFmtId="170" fontId="6" fillId="6" borderId="2" xfId="40" applyNumberFormat="1" applyFont="1" applyFill="1" applyBorder="1" applyAlignment="1">
      <alignment vertical="center"/>
    </xf>
    <xf numFmtId="170" fontId="6" fillId="7" borderId="2" xfId="40" applyNumberFormat="1" applyFont="1" applyFill="1" applyBorder="1" applyAlignment="1">
      <alignment vertical="center"/>
    </xf>
    <xf numFmtId="164" fontId="6" fillId="8" borderId="2" xfId="40" applyNumberFormat="1" applyFont="1" applyFill="1" applyBorder="1" applyAlignment="1">
      <alignment vertical="center"/>
    </xf>
    <xf numFmtId="14" fontId="19" fillId="19" borderId="39" xfId="55" applyNumberFormat="1" applyFont="1" applyFill="1" applyBorder="1" applyAlignment="1">
      <alignment horizontal="left" vertical="center"/>
    </xf>
    <xf numFmtId="14" fontId="19" fillId="2" borderId="37" xfId="55" applyNumberFormat="1" applyFont="1" applyFill="1" applyBorder="1" applyAlignment="1">
      <alignment horizontal="left" vertical="center"/>
    </xf>
    <xf numFmtId="43" fontId="6" fillId="20" borderId="40" xfId="40" applyFont="1" applyFill="1" applyBorder="1" applyAlignment="1">
      <alignment vertical="center"/>
    </xf>
    <xf numFmtId="164" fontId="6" fillId="9" borderId="38" xfId="40" applyNumberFormat="1" applyFont="1" applyFill="1" applyBorder="1" applyAlignment="1">
      <alignment vertical="center"/>
    </xf>
    <xf numFmtId="170" fontId="19" fillId="6" borderId="41" xfId="40" applyNumberFormat="1" applyFont="1" applyFill="1" applyBorder="1" applyAlignment="1">
      <alignment vertical="center"/>
    </xf>
    <xf numFmtId="170" fontId="19" fillId="6" borderId="42" xfId="40" applyNumberFormat="1" applyFont="1" applyFill="1" applyBorder="1" applyAlignment="1">
      <alignment vertical="center"/>
    </xf>
    <xf numFmtId="170" fontId="19" fillId="6" borderId="43" xfId="40" applyNumberFormat="1" applyFont="1" applyFill="1" applyBorder="1" applyAlignment="1">
      <alignment vertical="center"/>
    </xf>
    <xf numFmtId="172" fontId="19" fillId="3" borderId="39" xfId="55" applyNumberFormat="1" applyFont="1" applyFill="1" applyBorder="1" applyAlignment="1">
      <alignment horizontal="left" vertical="center" indent="4"/>
    </xf>
    <xf numFmtId="172" fontId="19" fillId="4" borderId="39" xfId="55" applyNumberFormat="1" applyFont="1" applyFill="1" applyBorder="1" applyAlignment="1">
      <alignment horizontal="left" vertical="center" indent="4"/>
    </xf>
    <xf numFmtId="172" fontId="6" fillId="4" borderId="39" xfId="55" applyNumberFormat="1" applyFont="1" applyFill="1" applyBorder="1" applyAlignment="1">
      <alignment horizontal="left" vertical="center" indent="4"/>
    </xf>
    <xf numFmtId="0" fontId="2" fillId="0" borderId="44" xfId="0" applyFont="1" applyBorder="1"/>
    <xf numFmtId="0" fontId="2" fillId="0" borderId="45" xfId="0" applyFont="1" applyBorder="1"/>
    <xf numFmtId="0" fontId="2" fillId="0" borderId="46" xfId="0" applyFont="1" applyBorder="1"/>
    <xf numFmtId="43" fontId="17" fillId="5" borderId="21" xfId="40" applyFont="1" applyFill="1" applyBorder="1" applyAlignment="1">
      <alignment horizontal="center" vertical="center" wrapText="1"/>
    </xf>
    <xf numFmtId="169" fontId="17" fillId="5" borderId="22" xfId="40" applyNumberFormat="1" applyFont="1" applyFill="1" applyBorder="1" applyAlignment="1">
      <alignment horizontal="center" vertical="center" wrapText="1"/>
    </xf>
    <xf numFmtId="169" fontId="17" fillId="5" borderId="28" xfId="40" applyNumberFormat="1" applyFont="1" applyFill="1" applyBorder="1" applyAlignment="1">
      <alignment horizontal="center" vertical="center" wrapText="1"/>
    </xf>
    <xf numFmtId="169" fontId="17" fillId="5" borderId="34" xfId="40" applyNumberFormat="1" applyFont="1" applyFill="1" applyBorder="1" applyAlignment="1">
      <alignment horizontal="center" vertical="center" wrapText="1"/>
    </xf>
    <xf numFmtId="169" fontId="17" fillId="5" borderId="23" xfId="40" applyNumberFormat="1" applyFont="1" applyFill="1" applyBorder="1" applyAlignment="1">
      <alignment horizontal="center" vertical="center" wrapText="1"/>
    </xf>
    <xf numFmtId="169" fontId="17" fillId="5" borderId="29" xfId="40" applyNumberFormat="1" applyFont="1" applyFill="1" applyBorder="1" applyAlignment="1">
      <alignment horizontal="center" vertical="center" wrapText="1"/>
    </xf>
    <xf numFmtId="169" fontId="17" fillId="5" borderId="35" xfId="40" applyNumberFormat="1" applyFont="1" applyFill="1" applyBorder="1" applyAlignment="1">
      <alignment horizontal="center" vertical="center" wrapText="1"/>
    </xf>
    <xf numFmtId="0" fontId="5" fillId="18" borderId="1" xfId="38" applyFill="1" applyBorder="1" applyAlignment="1">
      <alignment horizontal="center"/>
    </xf>
    <xf numFmtId="0" fontId="14" fillId="5" borderId="4" xfId="38" applyFont="1" applyFill="1" applyBorder="1" applyAlignment="1">
      <alignment horizontal="center" vertical="center"/>
    </xf>
    <xf numFmtId="0" fontId="14" fillId="5" borderId="5" xfId="38" applyFont="1" applyFill="1" applyBorder="1" applyAlignment="1">
      <alignment horizontal="center" vertical="center"/>
    </xf>
    <xf numFmtId="0" fontId="14" fillId="5" borderId="6" xfId="38" applyFont="1" applyFill="1" applyBorder="1" applyAlignment="1">
      <alignment horizontal="center" vertical="center"/>
    </xf>
    <xf numFmtId="49" fontId="16" fillId="0" borderId="0" xfId="38" applyNumberFormat="1" applyFont="1" applyAlignment="1">
      <alignment horizontal="center" wrapText="1"/>
    </xf>
    <xf numFmtId="49" fontId="16" fillId="0" borderId="13" xfId="38" applyNumberFormat="1" applyFont="1" applyBorder="1" applyAlignment="1">
      <alignment horizontal="center" wrapText="1"/>
    </xf>
    <xf numFmtId="0" fontId="5" fillId="0" borderId="15" xfId="38" applyBorder="1" applyAlignment="1">
      <alignment horizontal="center"/>
    </xf>
    <xf numFmtId="0" fontId="5" fillId="0" borderId="16" xfId="38" applyBorder="1" applyAlignment="1">
      <alignment horizontal="center"/>
    </xf>
    <xf numFmtId="0" fontId="5" fillId="0" borderId="17" xfId="38" applyBorder="1" applyAlignment="1">
      <alignment horizontal="center"/>
    </xf>
    <xf numFmtId="0" fontId="17" fillId="5" borderId="18" xfId="61" applyFont="1" applyFill="1" applyBorder="1" applyAlignment="1">
      <alignment horizontal="center" vertical="center" wrapText="1"/>
    </xf>
    <xf numFmtId="0" fontId="17" fillId="5" borderId="24" xfId="61" applyFont="1" applyFill="1" applyBorder="1" applyAlignment="1">
      <alignment horizontal="center" vertical="center" wrapText="1"/>
    </xf>
    <xf numFmtId="0" fontId="17" fillId="5" borderId="30" xfId="61" applyFont="1" applyFill="1" applyBorder="1" applyAlignment="1">
      <alignment horizontal="center" vertical="center" wrapText="1"/>
    </xf>
    <xf numFmtId="0" fontId="17" fillId="5" borderId="19" xfId="61" applyFont="1" applyFill="1" applyBorder="1" applyAlignment="1">
      <alignment horizontal="left" vertical="center" wrapText="1"/>
    </xf>
    <xf numFmtId="0" fontId="17" fillId="5" borderId="25" xfId="61" applyFont="1" applyFill="1" applyBorder="1" applyAlignment="1">
      <alignment horizontal="left" vertical="center" wrapText="1"/>
    </xf>
    <xf numFmtId="0" fontId="17" fillId="5" borderId="31" xfId="61" applyFont="1" applyFill="1" applyBorder="1" applyAlignment="1">
      <alignment horizontal="left" vertical="center" wrapText="1"/>
    </xf>
    <xf numFmtId="0" fontId="17" fillId="5" borderId="20" xfId="61" applyFont="1" applyFill="1" applyBorder="1" applyAlignment="1">
      <alignment horizontal="center" vertical="center" wrapText="1"/>
    </xf>
    <xf numFmtId="0" fontId="17" fillId="5" borderId="26" xfId="61" applyFont="1" applyFill="1" applyBorder="1" applyAlignment="1">
      <alignment horizontal="center" vertical="center" wrapText="1"/>
    </xf>
    <xf numFmtId="0" fontId="17" fillId="5" borderId="32" xfId="61" applyFont="1" applyFill="1" applyBorder="1" applyAlignment="1">
      <alignment horizontal="center" vertical="center" wrapText="1"/>
    </xf>
    <xf numFmtId="0" fontId="17" fillId="5" borderId="21" xfId="61" applyFont="1" applyFill="1" applyBorder="1" applyAlignment="1">
      <alignment horizontal="center" vertical="center" wrapText="1"/>
    </xf>
    <xf numFmtId="0" fontId="17" fillId="5" borderId="27" xfId="61" applyFont="1" applyFill="1" applyBorder="1" applyAlignment="1">
      <alignment horizontal="center" vertical="center" wrapText="1"/>
    </xf>
    <xf numFmtId="0" fontId="17" fillId="5" borderId="33" xfId="61" applyFont="1" applyFill="1" applyBorder="1" applyAlignment="1">
      <alignment horizontal="center" vertical="center" wrapText="1"/>
    </xf>
    <xf numFmtId="43" fontId="17" fillId="5" borderId="27" xfId="40" applyFont="1" applyFill="1" applyBorder="1" applyAlignment="1">
      <alignment horizontal="center" vertical="center" wrapText="1"/>
    </xf>
    <xf numFmtId="43" fontId="17" fillId="5" borderId="33" xfId="4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2" fillId="0" borderId="0" xfId="0" applyFont="1"/>
    <xf numFmtId="0" fontId="0" fillId="0" borderId="47" xfId="0" applyBorder="1"/>
    <xf numFmtId="0" fontId="4" fillId="0" borderId="48" xfId="0" applyFont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" xfId="0" applyFont="1" applyFill="1" applyBorder="1"/>
    <xf numFmtId="0" fontId="24" fillId="0" borderId="48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</cellXfs>
  <cellStyles count="62">
    <cellStyle name="Euro" xfId="2"/>
    <cellStyle name="Euro 2" xfId="39"/>
    <cellStyle name="Millares 2" xfId="3"/>
    <cellStyle name="Millares 3" xfId="4"/>
    <cellStyle name="Millares 4" xfId="5"/>
    <cellStyle name="Millares 5" xfId="6"/>
    <cellStyle name="Millares 6" xfId="7"/>
    <cellStyle name="Millares 7" xfId="8"/>
    <cellStyle name="Millares 8" xfId="40"/>
    <cellStyle name="Millares 9" xfId="36"/>
    <cellStyle name="Moneda 2" xfId="57"/>
    <cellStyle name="Normal" xfId="0" builtinId="0"/>
    <cellStyle name="Normal 10" xfId="9"/>
    <cellStyle name="Normal 10 2" xfId="33"/>
    <cellStyle name="Normal 10 3" xfId="50"/>
    <cellStyle name="Normal 10 32" xfId="38"/>
    <cellStyle name="Normal 11" xfId="10"/>
    <cellStyle name="Normal 11 2" xfId="49"/>
    <cellStyle name="Normal 12" xfId="29"/>
    <cellStyle name="Normal 12 2" xfId="55"/>
    <cellStyle name="Normal 13" xfId="31"/>
    <cellStyle name="Normal 13 2" xfId="54"/>
    <cellStyle name="Normal 13 2 2" xfId="58"/>
    <cellStyle name="Normal 14" xfId="34"/>
    <cellStyle name="Normal 15" xfId="35"/>
    <cellStyle name="Normal 16" xfId="51"/>
    <cellStyle name="Normal 17" xfId="53"/>
    <cellStyle name="Normal 18" xfId="52"/>
    <cellStyle name="Normal 19" xfId="1"/>
    <cellStyle name="Normal 2" xfId="11"/>
    <cellStyle name="Normal 2 2" xfId="12"/>
    <cellStyle name="Normal 2 2 2" xfId="13"/>
    <cellStyle name="Normal 2 3" xfId="14"/>
    <cellStyle name="Normal 2 4" xfId="32"/>
    <cellStyle name="Normal 2 4 2" xfId="60"/>
    <cellStyle name="Normal 2 5" xfId="41"/>
    <cellStyle name="Normal 2_Resumen y cronograma hv" xfId="15"/>
    <cellStyle name="Normal 20" xfId="56"/>
    <cellStyle name="Normal 3" xfId="16"/>
    <cellStyle name="Normal 3 2" xfId="42"/>
    <cellStyle name="Normal 3 3" xfId="59"/>
    <cellStyle name="Normal 4" xfId="17"/>
    <cellStyle name="Normal 4 2" xfId="43"/>
    <cellStyle name="Normal 5" xfId="18"/>
    <cellStyle name="Normal 5 2" xfId="44"/>
    <cellStyle name="Normal 6" xfId="19"/>
    <cellStyle name="Normal 6 2" xfId="45"/>
    <cellStyle name="Normal 7" xfId="20"/>
    <cellStyle name="Normal 7 2" xfId="46"/>
    <cellStyle name="Normal 8" xfId="21"/>
    <cellStyle name="Normal 8 2" xfId="47"/>
    <cellStyle name="Normal 9" xfId="22"/>
    <cellStyle name="Normal 9 2" xfId="48"/>
    <cellStyle name="Normal_metrado PERU-BIRF" xfId="61"/>
    <cellStyle name="Porcentaje 2" xfId="23"/>
    <cellStyle name="Porcentaje 3" xfId="24"/>
    <cellStyle name="Porcentaje 4" xfId="30"/>
    <cellStyle name="Porcentaje 5" xfId="37"/>
    <cellStyle name="Porcentual 2" xfId="25"/>
    <cellStyle name="Porcentual 2 2" xfId="26"/>
    <cellStyle name="Porcentual 3" xfId="27"/>
    <cellStyle name="Porcentual 4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150061</xdr:colOff>
      <xdr:row>13</xdr:row>
      <xdr:rowOff>41316</xdr:rowOff>
    </xdr:from>
    <xdr:to>
      <xdr:col>2</xdr:col>
      <xdr:colOff>381974</xdr:colOff>
      <xdr:row>13</xdr:row>
      <xdr:rowOff>114203</xdr:rowOff>
    </xdr:to>
    <xdr:sp macro="" textlink="">
      <xdr:nvSpPr>
        <xdr:cNvPr id="2" name="Abrir corchete 1">
          <a:extLst>
            <a:ext uri="{FF2B5EF4-FFF2-40B4-BE49-F238E27FC236}">
              <a16:creationId xmlns:a16="http://schemas.microsoft.com/office/drawing/2014/main" xmlns="" id="{A4BBD22D-8581-4A08-B239-9EE3EF1A1F3D}"/>
            </a:ext>
          </a:extLst>
        </xdr:cNvPr>
        <xdr:cNvSpPr/>
      </xdr:nvSpPr>
      <xdr:spPr>
        <a:xfrm rot="5400000">
          <a:off x="3715724" y="1285778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14</xdr:row>
      <xdr:rowOff>41316</xdr:rowOff>
    </xdr:from>
    <xdr:to>
      <xdr:col>2</xdr:col>
      <xdr:colOff>381974</xdr:colOff>
      <xdr:row>14</xdr:row>
      <xdr:rowOff>114203</xdr:rowOff>
    </xdr:to>
    <xdr:sp macro="" textlink="">
      <xdr:nvSpPr>
        <xdr:cNvPr id="3" name="Abrir corchete 2">
          <a:extLst>
            <a:ext uri="{FF2B5EF4-FFF2-40B4-BE49-F238E27FC236}">
              <a16:creationId xmlns:a16="http://schemas.microsoft.com/office/drawing/2014/main" xmlns="" id="{7A8BAA70-3741-44B5-A1C5-87F5AC4B7142}"/>
            </a:ext>
          </a:extLst>
        </xdr:cNvPr>
        <xdr:cNvSpPr/>
      </xdr:nvSpPr>
      <xdr:spPr>
        <a:xfrm rot="5400000">
          <a:off x="3715724" y="1685828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80</xdr:row>
      <xdr:rowOff>41316</xdr:rowOff>
    </xdr:from>
    <xdr:to>
      <xdr:col>2</xdr:col>
      <xdr:colOff>381974</xdr:colOff>
      <xdr:row>80</xdr:row>
      <xdr:rowOff>114203</xdr:rowOff>
    </xdr:to>
    <xdr:sp macro="" textlink="">
      <xdr:nvSpPr>
        <xdr:cNvPr id="4" name="Abrir corchete 3">
          <a:extLst>
            <a:ext uri="{FF2B5EF4-FFF2-40B4-BE49-F238E27FC236}">
              <a16:creationId xmlns:a16="http://schemas.microsoft.com/office/drawing/2014/main" xmlns="" id="{0EA7A69A-318C-4EF0-90E4-8A7C3C13F3E3}"/>
            </a:ext>
          </a:extLst>
        </xdr:cNvPr>
        <xdr:cNvSpPr/>
      </xdr:nvSpPr>
      <xdr:spPr>
        <a:xfrm rot="5400000">
          <a:off x="3715724" y="2285903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82</xdr:row>
      <xdr:rowOff>41316</xdr:rowOff>
    </xdr:from>
    <xdr:to>
      <xdr:col>2</xdr:col>
      <xdr:colOff>381974</xdr:colOff>
      <xdr:row>82</xdr:row>
      <xdr:rowOff>114203</xdr:rowOff>
    </xdr:to>
    <xdr:sp macro="" textlink="">
      <xdr:nvSpPr>
        <xdr:cNvPr id="5" name="Abrir corchete 4">
          <a:extLst>
            <a:ext uri="{FF2B5EF4-FFF2-40B4-BE49-F238E27FC236}">
              <a16:creationId xmlns:a16="http://schemas.microsoft.com/office/drawing/2014/main" xmlns="" id="{90808597-FF1B-4014-94F7-C57335556CF1}"/>
            </a:ext>
          </a:extLst>
        </xdr:cNvPr>
        <xdr:cNvSpPr/>
      </xdr:nvSpPr>
      <xdr:spPr>
        <a:xfrm rot="5400000">
          <a:off x="3715724" y="2685953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86</xdr:row>
      <xdr:rowOff>41316</xdr:rowOff>
    </xdr:from>
    <xdr:to>
      <xdr:col>2</xdr:col>
      <xdr:colOff>381974</xdr:colOff>
      <xdr:row>86</xdr:row>
      <xdr:rowOff>114203</xdr:rowOff>
    </xdr:to>
    <xdr:sp macro="" textlink="">
      <xdr:nvSpPr>
        <xdr:cNvPr id="6" name="Abrir corchete 5">
          <a:extLst>
            <a:ext uri="{FF2B5EF4-FFF2-40B4-BE49-F238E27FC236}">
              <a16:creationId xmlns:a16="http://schemas.microsoft.com/office/drawing/2014/main" xmlns="" id="{4CF4BA59-29F3-4465-AD4A-A4CC95812B57}"/>
            </a:ext>
          </a:extLst>
        </xdr:cNvPr>
        <xdr:cNvSpPr/>
      </xdr:nvSpPr>
      <xdr:spPr>
        <a:xfrm rot="5400000">
          <a:off x="3715724" y="3486053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92</xdr:row>
      <xdr:rowOff>41316</xdr:rowOff>
    </xdr:from>
    <xdr:to>
      <xdr:col>2</xdr:col>
      <xdr:colOff>381974</xdr:colOff>
      <xdr:row>92</xdr:row>
      <xdr:rowOff>114203</xdr:rowOff>
    </xdr:to>
    <xdr:sp macro="" textlink="">
      <xdr:nvSpPr>
        <xdr:cNvPr id="7" name="Abrir corchete 6">
          <a:extLst>
            <a:ext uri="{FF2B5EF4-FFF2-40B4-BE49-F238E27FC236}">
              <a16:creationId xmlns:a16="http://schemas.microsoft.com/office/drawing/2014/main" xmlns="" id="{7964E885-B095-44F9-8E39-FBC31DBF36F6}"/>
            </a:ext>
          </a:extLst>
        </xdr:cNvPr>
        <xdr:cNvSpPr/>
      </xdr:nvSpPr>
      <xdr:spPr>
        <a:xfrm rot="5400000">
          <a:off x="3715724" y="4705253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188568</xdr:colOff>
      <xdr:row>94</xdr:row>
      <xdr:rowOff>38641</xdr:rowOff>
    </xdr:from>
    <xdr:to>
      <xdr:col>2</xdr:col>
      <xdr:colOff>341587</xdr:colOff>
      <xdr:row>94</xdr:row>
      <xdr:rowOff>162910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xmlns="" id="{1D951E61-97C1-440E-9B94-691EBDCB7DE3}"/>
            </a:ext>
          </a:extLst>
        </xdr:cNvPr>
        <xdr:cNvCxnSpPr/>
      </xdr:nvCxnSpPr>
      <xdr:spPr>
        <a:xfrm>
          <a:off x="3674718" y="5182141"/>
          <a:ext cx="153019" cy="124269"/>
        </a:xfrm>
        <a:prstGeom prst="bentConnector3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130762</xdr:colOff>
      <xdr:row>88</xdr:row>
      <xdr:rowOff>33385</xdr:rowOff>
    </xdr:from>
    <xdr:to>
      <xdr:col>2</xdr:col>
      <xdr:colOff>283781</xdr:colOff>
      <xdr:row>88</xdr:row>
      <xdr:rowOff>157654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xmlns="" id="{06DB800F-E53E-4077-BCA5-E3F65FC3A615}"/>
            </a:ext>
          </a:extLst>
        </xdr:cNvPr>
        <xdr:cNvCxnSpPr/>
      </xdr:nvCxnSpPr>
      <xdr:spPr>
        <a:xfrm>
          <a:off x="3616912" y="3957685"/>
          <a:ext cx="153019" cy="124269"/>
        </a:xfrm>
        <a:prstGeom prst="bentConnector3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150061</xdr:colOff>
      <xdr:row>16</xdr:row>
      <xdr:rowOff>41316</xdr:rowOff>
    </xdr:from>
    <xdr:to>
      <xdr:col>2</xdr:col>
      <xdr:colOff>381974</xdr:colOff>
      <xdr:row>16</xdr:row>
      <xdr:rowOff>114203</xdr:rowOff>
    </xdr:to>
    <xdr:sp macro="" textlink="">
      <xdr:nvSpPr>
        <xdr:cNvPr id="10" name="Abrir corchete 9">
          <a:extLst>
            <a:ext uri="{FF2B5EF4-FFF2-40B4-BE49-F238E27FC236}">
              <a16:creationId xmlns:a16="http://schemas.microsoft.com/office/drawing/2014/main" xmlns="" id="{98DF6A80-14B0-472F-B4C5-88AAA5AB40D3}"/>
            </a:ext>
          </a:extLst>
        </xdr:cNvPr>
        <xdr:cNvSpPr/>
      </xdr:nvSpPr>
      <xdr:spPr>
        <a:xfrm rot="5400000">
          <a:off x="3717695" y="1479234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17</xdr:row>
      <xdr:rowOff>41316</xdr:rowOff>
    </xdr:from>
    <xdr:to>
      <xdr:col>2</xdr:col>
      <xdr:colOff>381974</xdr:colOff>
      <xdr:row>17</xdr:row>
      <xdr:rowOff>114203</xdr:rowOff>
    </xdr:to>
    <xdr:sp macro="" textlink="">
      <xdr:nvSpPr>
        <xdr:cNvPr id="11" name="Abrir corchete 10">
          <a:extLst>
            <a:ext uri="{FF2B5EF4-FFF2-40B4-BE49-F238E27FC236}">
              <a16:creationId xmlns:a16="http://schemas.microsoft.com/office/drawing/2014/main" xmlns="" id="{3D94C151-CD7C-4216-8544-8CFE42C99676}"/>
            </a:ext>
          </a:extLst>
        </xdr:cNvPr>
        <xdr:cNvSpPr/>
      </xdr:nvSpPr>
      <xdr:spPr>
        <a:xfrm rot="5400000">
          <a:off x="3717695" y="1676303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19</xdr:row>
      <xdr:rowOff>41316</xdr:rowOff>
    </xdr:from>
    <xdr:to>
      <xdr:col>2</xdr:col>
      <xdr:colOff>381974</xdr:colOff>
      <xdr:row>19</xdr:row>
      <xdr:rowOff>114203</xdr:rowOff>
    </xdr:to>
    <xdr:sp macro="" textlink="">
      <xdr:nvSpPr>
        <xdr:cNvPr id="14" name="Abrir corchete 13">
          <a:extLst>
            <a:ext uri="{FF2B5EF4-FFF2-40B4-BE49-F238E27FC236}">
              <a16:creationId xmlns:a16="http://schemas.microsoft.com/office/drawing/2014/main" xmlns="" id="{969BB048-CB99-4E36-AF5C-634021528BA1}"/>
            </a:ext>
          </a:extLst>
        </xdr:cNvPr>
        <xdr:cNvSpPr/>
      </xdr:nvSpPr>
      <xdr:spPr>
        <a:xfrm rot="5400000">
          <a:off x="3717695" y="2070441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20</xdr:row>
      <xdr:rowOff>41316</xdr:rowOff>
    </xdr:from>
    <xdr:to>
      <xdr:col>2</xdr:col>
      <xdr:colOff>381974</xdr:colOff>
      <xdr:row>20</xdr:row>
      <xdr:rowOff>114203</xdr:rowOff>
    </xdr:to>
    <xdr:sp macro="" textlink="">
      <xdr:nvSpPr>
        <xdr:cNvPr id="15" name="Abrir corchete 14">
          <a:extLst>
            <a:ext uri="{FF2B5EF4-FFF2-40B4-BE49-F238E27FC236}">
              <a16:creationId xmlns:a16="http://schemas.microsoft.com/office/drawing/2014/main" xmlns="" id="{2A606611-409E-47E8-897E-7C5126A05F95}"/>
            </a:ext>
          </a:extLst>
        </xdr:cNvPr>
        <xdr:cNvSpPr/>
      </xdr:nvSpPr>
      <xdr:spPr>
        <a:xfrm rot="5400000">
          <a:off x="3717695" y="2267510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22</xdr:row>
      <xdr:rowOff>41316</xdr:rowOff>
    </xdr:from>
    <xdr:to>
      <xdr:col>2</xdr:col>
      <xdr:colOff>381974</xdr:colOff>
      <xdr:row>22</xdr:row>
      <xdr:rowOff>114203</xdr:rowOff>
    </xdr:to>
    <xdr:sp macro="" textlink="">
      <xdr:nvSpPr>
        <xdr:cNvPr id="16" name="Abrir corchete 15">
          <a:extLst>
            <a:ext uri="{FF2B5EF4-FFF2-40B4-BE49-F238E27FC236}">
              <a16:creationId xmlns:a16="http://schemas.microsoft.com/office/drawing/2014/main" xmlns="" id="{1DFB6AC7-FAA7-4B58-BC93-625D6BC9F531}"/>
            </a:ext>
          </a:extLst>
        </xdr:cNvPr>
        <xdr:cNvSpPr/>
      </xdr:nvSpPr>
      <xdr:spPr>
        <a:xfrm rot="5400000">
          <a:off x="3717695" y="2661648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23</xdr:row>
      <xdr:rowOff>41316</xdr:rowOff>
    </xdr:from>
    <xdr:to>
      <xdr:col>2</xdr:col>
      <xdr:colOff>381974</xdr:colOff>
      <xdr:row>23</xdr:row>
      <xdr:rowOff>114203</xdr:rowOff>
    </xdr:to>
    <xdr:sp macro="" textlink="">
      <xdr:nvSpPr>
        <xdr:cNvPr id="17" name="Abrir corchete 16">
          <a:extLst>
            <a:ext uri="{FF2B5EF4-FFF2-40B4-BE49-F238E27FC236}">
              <a16:creationId xmlns:a16="http://schemas.microsoft.com/office/drawing/2014/main" xmlns="" id="{4C3F48BD-DA7C-4F8F-9784-462A8965F5DD}"/>
            </a:ext>
          </a:extLst>
        </xdr:cNvPr>
        <xdr:cNvSpPr/>
      </xdr:nvSpPr>
      <xdr:spPr>
        <a:xfrm rot="5400000">
          <a:off x="3717695" y="2858717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25</xdr:row>
      <xdr:rowOff>41316</xdr:rowOff>
    </xdr:from>
    <xdr:to>
      <xdr:col>2</xdr:col>
      <xdr:colOff>381974</xdr:colOff>
      <xdr:row>25</xdr:row>
      <xdr:rowOff>114203</xdr:rowOff>
    </xdr:to>
    <xdr:sp macro="" textlink="">
      <xdr:nvSpPr>
        <xdr:cNvPr id="18" name="Abrir corchete 17">
          <a:extLst>
            <a:ext uri="{FF2B5EF4-FFF2-40B4-BE49-F238E27FC236}">
              <a16:creationId xmlns:a16="http://schemas.microsoft.com/office/drawing/2014/main" xmlns="" id="{E58BA30B-8D7E-49AE-AE43-CC69A79139FF}"/>
            </a:ext>
          </a:extLst>
        </xdr:cNvPr>
        <xdr:cNvSpPr/>
      </xdr:nvSpPr>
      <xdr:spPr>
        <a:xfrm rot="5400000">
          <a:off x="3717695" y="3252855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26</xdr:row>
      <xdr:rowOff>41316</xdr:rowOff>
    </xdr:from>
    <xdr:to>
      <xdr:col>2</xdr:col>
      <xdr:colOff>381974</xdr:colOff>
      <xdr:row>26</xdr:row>
      <xdr:rowOff>114203</xdr:rowOff>
    </xdr:to>
    <xdr:sp macro="" textlink="">
      <xdr:nvSpPr>
        <xdr:cNvPr id="19" name="Abrir corchete 18">
          <a:extLst>
            <a:ext uri="{FF2B5EF4-FFF2-40B4-BE49-F238E27FC236}">
              <a16:creationId xmlns:a16="http://schemas.microsoft.com/office/drawing/2014/main" xmlns="" id="{5FDF08FF-759B-4771-A4FB-340F1EF78646}"/>
            </a:ext>
          </a:extLst>
        </xdr:cNvPr>
        <xdr:cNvSpPr/>
      </xdr:nvSpPr>
      <xdr:spPr>
        <a:xfrm rot="5400000">
          <a:off x="3717695" y="3449924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28</xdr:row>
      <xdr:rowOff>41316</xdr:rowOff>
    </xdr:from>
    <xdr:to>
      <xdr:col>2</xdr:col>
      <xdr:colOff>381974</xdr:colOff>
      <xdr:row>28</xdr:row>
      <xdr:rowOff>114203</xdr:rowOff>
    </xdr:to>
    <xdr:sp macro="" textlink="">
      <xdr:nvSpPr>
        <xdr:cNvPr id="20" name="Abrir corchete 19">
          <a:extLst>
            <a:ext uri="{FF2B5EF4-FFF2-40B4-BE49-F238E27FC236}">
              <a16:creationId xmlns:a16="http://schemas.microsoft.com/office/drawing/2014/main" xmlns="" id="{A99C4AD0-2352-420C-B73B-12126DB7B789}"/>
            </a:ext>
          </a:extLst>
        </xdr:cNvPr>
        <xdr:cNvSpPr/>
      </xdr:nvSpPr>
      <xdr:spPr>
        <a:xfrm rot="5400000">
          <a:off x="3717695" y="3844062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29</xdr:row>
      <xdr:rowOff>41316</xdr:rowOff>
    </xdr:from>
    <xdr:to>
      <xdr:col>2</xdr:col>
      <xdr:colOff>381974</xdr:colOff>
      <xdr:row>29</xdr:row>
      <xdr:rowOff>114203</xdr:rowOff>
    </xdr:to>
    <xdr:sp macro="" textlink="">
      <xdr:nvSpPr>
        <xdr:cNvPr id="21" name="Abrir corchete 20">
          <a:extLst>
            <a:ext uri="{FF2B5EF4-FFF2-40B4-BE49-F238E27FC236}">
              <a16:creationId xmlns:a16="http://schemas.microsoft.com/office/drawing/2014/main" xmlns="" id="{92F717AC-6B10-4FA9-8303-045390C5819E}"/>
            </a:ext>
          </a:extLst>
        </xdr:cNvPr>
        <xdr:cNvSpPr/>
      </xdr:nvSpPr>
      <xdr:spPr>
        <a:xfrm rot="5400000">
          <a:off x="3717695" y="4041131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31</xdr:row>
      <xdr:rowOff>41316</xdr:rowOff>
    </xdr:from>
    <xdr:to>
      <xdr:col>2</xdr:col>
      <xdr:colOff>381974</xdr:colOff>
      <xdr:row>31</xdr:row>
      <xdr:rowOff>114203</xdr:rowOff>
    </xdr:to>
    <xdr:sp macro="" textlink="">
      <xdr:nvSpPr>
        <xdr:cNvPr id="22" name="Abrir corchete 21">
          <a:extLst>
            <a:ext uri="{FF2B5EF4-FFF2-40B4-BE49-F238E27FC236}">
              <a16:creationId xmlns:a16="http://schemas.microsoft.com/office/drawing/2014/main" xmlns="" id="{CD236AAA-25D6-49C3-BB7E-4E3062F19446}"/>
            </a:ext>
          </a:extLst>
        </xdr:cNvPr>
        <xdr:cNvSpPr/>
      </xdr:nvSpPr>
      <xdr:spPr>
        <a:xfrm rot="5400000">
          <a:off x="3717695" y="4435269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32</xdr:row>
      <xdr:rowOff>41316</xdr:rowOff>
    </xdr:from>
    <xdr:to>
      <xdr:col>2</xdr:col>
      <xdr:colOff>381974</xdr:colOff>
      <xdr:row>32</xdr:row>
      <xdr:rowOff>114203</xdr:rowOff>
    </xdr:to>
    <xdr:sp macro="" textlink="">
      <xdr:nvSpPr>
        <xdr:cNvPr id="23" name="Abrir corchete 22">
          <a:extLst>
            <a:ext uri="{FF2B5EF4-FFF2-40B4-BE49-F238E27FC236}">
              <a16:creationId xmlns:a16="http://schemas.microsoft.com/office/drawing/2014/main" xmlns="" id="{0E0B7DC4-7E1B-4BEF-AAFD-9B2727E7F351}"/>
            </a:ext>
          </a:extLst>
        </xdr:cNvPr>
        <xdr:cNvSpPr/>
      </xdr:nvSpPr>
      <xdr:spPr>
        <a:xfrm rot="5400000">
          <a:off x="3717695" y="4632337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34</xdr:row>
      <xdr:rowOff>41316</xdr:rowOff>
    </xdr:from>
    <xdr:to>
      <xdr:col>2</xdr:col>
      <xdr:colOff>381974</xdr:colOff>
      <xdr:row>34</xdr:row>
      <xdr:rowOff>114203</xdr:rowOff>
    </xdr:to>
    <xdr:sp macro="" textlink="">
      <xdr:nvSpPr>
        <xdr:cNvPr id="24" name="Abrir corchete 23">
          <a:extLst>
            <a:ext uri="{FF2B5EF4-FFF2-40B4-BE49-F238E27FC236}">
              <a16:creationId xmlns:a16="http://schemas.microsoft.com/office/drawing/2014/main" xmlns="" id="{C07CADC8-EC3A-4A7F-987A-520CB01244E3}"/>
            </a:ext>
          </a:extLst>
        </xdr:cNvPr>
        <xdr:cNvSpPr/>
      </xdr:nvSpPr>
      <xdr:spPr>
        <a:xfrm rot="5400000">
          <a:off x="3717695" y="5026475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35</xdr:row>
      <xdr:rowOff>41316</xdr:rowOff>
    </xdr:from>
    <xdr:to>
      <xdr:col>2</xdr:col>
      <xdr:colOff>381974</xdr:colOff>
      <xdr:row>35</xdr:row>
      <xdr:rowOff>114203</xdr:rowOff>
    </xdr:to>
    <xdr:sp macro="" textlink="">
      <xdr:nvSpPr>
        <xdr:cNvPr id="25" name="Abrir corchete 24">
          <a:extLst>
            <a:ext uri="{FF2B5EF4-FFF2-40B4-BE49-F238E27FC236}">
              <a16:creationId xmlns:a16="http://schemas.microsoft.com/office/drawing/2014/main" xmlns="" id="{0279D965-C045-4DDE-830E-7A97BA51938B}"/>
            </a:ext>
          </a:extLst>
        </xdr:cNvPr>
        <xdr:cNvSpPr/>
      </xdr:nvSpPr>
      <xdr:spPr>
        <a:xfrm rot="5400000">
          <a:off x="3717695" y="5223544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37</xdr:row>
      <xdr:rowOff>41316</xdr:rowOff>
    </xdr:from>
    <xdr:to>
      <xdr:col>2</xdr:col>
      <xdr:colOff>381974</xdr:colOff>
      <xdr:row>37</xdr:row>
      <xdr:rowOff>114203</xdr:rowOff>
    </xdr:to>
    <xdr:sp macro="" textlink="">
      <xdr:nvSpPr>
        <xdr:cNvPr id="26" name="Abrir corchete 25">
          <a:extLst>
            <a:ext uri="{FF2B5EF4-FFF2-40B4-BE49-F238E27FC236}">
              <a16:creationId xmlns:a16="http://schemas.microsoft.com/office/drawing/2014/main" xmlns="" id="{78E6BFDF-B53C-4C9C-BACF-5F368B15B80D}"/>
            </a:ext>
          </a:extLst>
        </xdr:cNvPr>
        <xdr:cNvSpPr/>
      </xdr:nvSpPr>
      <xdr:spPr>
        <a:xfrm rot="5400000">
          <a:off x="3717695" y="5026475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38</xdr:row>
      <xdr:rowOff>41316</xdr:rowOff>
    </xdr:from>
    <xdr:to>
      <xdr:col>2</xdr:col>
      <xdr:colOff>381974</xdr:colOff>
      <xdr:row>38</xdr:row>
      <xdr:rowOff>114203</xdr:rowOff>
    </xdr:to>
    <xdr:sp macro="" textlink="">
      <xdr:nvSpPr>
        <xdr:cNvPr id="27" name="Abrir corchete 26">
          <a:extLst>
            <a:ext uri="{FF2B5EF4-FFF2-40B4-BE49-F238E27FC236}">
              <a16:creationId xmlns:a16="http://schemas.microsoft.com/office/drawing/2014/main" xmlns="" id="{730D2B6A-80E3-4D1C-8B40-9F4C000700F0}"/>
            </a:ext>
          </a:extLst>
        </xdr:cNvPr>
        <xdr:cNvSpPr/>
      </xdr:nvSpPr>
      <xdr:spPr>
        <a:xfrm rot="5400000">
          <a:off x="3717695" y="5223544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40</xdr:row>
      <xdr:rowOff>41316</xdr:rowOff>
    </xdr:from>
    <xdr:to>
      <xdr:col>2</xdr:col>
      <xdr:colOff>381974</xdr:colOff>
      <xdr:row>40</xdr:row>
      <xdr:rowOff>114203</xdr:rowOff>
    </xdr:to>
    <xdr:sp macro="" textlink="">
      <xdr:nvSpPr>
        <xdr:cNvPr id="28" name="Abrir corchete 27">
          <a:extLst>
            <a:ext uri="{FF2B5EF4-FFF2-40B4-BE49-F238E27FC236}">
              <a16:creationId xmlns:a16="http://schemas.microsoft.com/office/drawing/2014/main" xmlns="" id="{46419BB5-1CBC-4CB6-AE7D-9FF4BD23B076}"/>
            </a:ext>
          </a:extLst>
        </xdr:cNvPr>
        <xdr:cNvSpPr/>
      </xdr:nvSpPr>
      <xdr:spPr>
        <a:xfrm rot="5400000">
          <a:off x="3717695" y="6208889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41</xdr:row>
      <xdr:rowOff>41316</xdr:rowOff>
    </xdr:from>
    <xdr:to>
      <xdr:col>2</xdr:col>
      <xdr:colOff>381974</xdr:colOff>
      <xdr:row>41</xdr:row>
      <xdr:rowOff>114203</xdr:rowOff>
    </xdr:to>
    <xdr:sp macro="" textlink="">
      <xdr:nvSpPr>
        <xdr:cNvPr id="29" name="Abrir corchete 28">
          <a:extLst>
            <a:ext uri="{FF2B5EF4-FFF2-40B4-BE49-F238E27FC236}">
              <a16:creationId xmlns:a16="http://schemas.microsoft.com/office/drawing/2014/main" xmlns="" id="{D09F2FCC-F45D-435B-AC45-1A0FCFABA516}"/>
            </a:ext>
          </a:extLst>
        </xdr:cNvPr>
        <xdr:cNvSpPr/>
      </xdr:nvSpPr>
      <xdr:spPr>
        <a:xfrm rot="5400000">
          <a:off x="3717695" y="6405958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50</xdr:row>
      <xdr:rowOff>41316</xdr:rowOff>
    </xdr:from>
    <xdr:to>
      <xdr:col>2</xdr:col>
      <xdr:colOff>381974</xdr:colOff>
      <xdr:row>50</xdr:row>
      <xdr:rowOff>114203</xdr:rowOff>
    </xdr:to>
    <xdr:sp macro="" textlink="">
      <xdr:nvSpPr>
        <xdr:cNvPr id="30" name="Abrir corchete 29">
          <a:extLst>
            <a:ext uri="{FF2B5EF4-FFF2-40B4-BE49-F238E27FC236}">
              <a16:creationId xmlns:a16="http://schemas.microsoft.com/office/drawing/2014/main" xmlns="" id="{62414935-378C-4DBD-AE36-41C557DAFCD2}"/>
            </a:ext>
          </a:extLst>
        </xdr:cNvPr>
        <xdr:cNvSpPr/>
      </xdr:nvSpPr>
      <xdr:spPr>
        <a:xfrm rot="5400000">
          <a:off x="3717695" y="6800096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51</xdr:row>
      <xdr:rowOff>41316</xdr:rowOff>
    </xdr:from>
    <xdr:to>
      <xdr:col>2</xdr:col>
      <xdr:colOff>381974</xdr:colOff>
      <xdr:row>51</xdr:row>
      <xdr:rowOff>114203</xdr:rowOff>
    </xdr:to>
    <xdr:sp macro="" textlink="">
      <xdr:nvSpPr>
        <xdr:cNvPr id="31" name="Abrir corchete 30">
          <a:extLst>
            <a:ext uri="{FF2B5EF4-FFF2-40B4-BE49-F238E27FC236}">
              <a16:creationId xmlns:a16="http://schemas.microsoft.com/office/drawing/2014/main" xmlns="" id="{6613FCA3-8E79-4778-990F-827A14D41307}"/>
            </a:ext>
          </a:extLst>
        </xdr:cNvPr>
        <xdr:cNvSpPr/>
      </xdr:nvSpPr>
      <xdr:spPr>
        <a:xfrm rot="5400000">
          <a:off x="3717695" y="6997165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53</xdr:row>
      <xdr:rowOff>41316</xdr:rowOff>
    </xdr:from>
    <xdr:to>
      <xdr:col>2</xdr:col>
      <xdr:colOff>381974</xdr:colOff>
      <xdr:row>53</xdr:row>
      <xdr:rowOff>114203</xdr:rowOff>
    </xdr:to>
    <xdr:sp macro="" textlink="">
      <xdr:nvSpPr>
        <xdr:cNvPr id="32" name="Abrir corchete 31">
          <a:extLst>
            <a:ext uri="{FF2B5EF4-FFF2-40B4-BE49-F238E27FC236}">
              <a16:creationId xmlns:a16="http://schemas.microsoft.com/office/drawing/2014/main" xmlns="" id="{0F23882F-9697-422F-A41D-0D900BE4A359}"/>
            </a:ext>
          </a:extLst>
        </xdr:cNvPr>
        <xdr:cNvSpPr/>
      </xdr:nvSpPr>
      <xdr:spPr>
        <a:xfrm rot="5400000">
          <a:off x="3717695" y="8770786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54</xdr:row>
      <xdr:rowOff>41316</xdr:rowOff>
    </xdr:from>
    <xdr:to>
      <xdr:col>2</xdr:col>
      <xdr:colOff>381974</xdr:colOff>
      <xdr:row>54</xdr:row>
      <xdr:rowOff>114203</xdr:rowOff>
    </xdr:to>
    <xdr:sp macro="" textlink="">
      <xdr:nvSpPr>
        <xdr:cNvPr id="33" name="Abrir corchete 32">
          <a:extLst>
            <a:ext uri="{FF2B5EF4-FFF2-40B4-BE49-F238E27FC236}">
              <a16:creationId xmlns:a16="http://schemas.microsoft.com/office/drawing/2014/main" xmlns="" id="{DCC67515-AB8B-406E-BBDB-7140ED47482E}"/>
            </a:ext>
          </a:extLst>
        </xdr:cNvPr>
        <xdr:cNvSpPr/>
      </xdr:nvSpPr>
      <xdr:spPr>
        <a:xfrm rot="5400000">
          <a:off x="3717695" y="8967855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57</xdr:row>
      <xdr:rowOff>41316</xdr:rowOff>
    </xdr:from>
    <xdr:to>
      <xdr:col>2</xdr:col>
      <xdr:colOff>381974</xdr:colOff>
      <xdr:row>57</xdr:row>
      <xdr:rowOff>114203</xdr:rowOff>
    </xdr:to>
    <xdr:sp macro="" textlink="">
      <xdr:nvSpPr>
        <xdr:cNvPr id="34" name="Abrir corchete 33">
          <a:extLst>
            <a:ext uri="{FF2B5EF4-FFF2-40B4-BE49-F238E27FC236}">
              <a16:creationId xmlns:a16="http://schemas.microsoft.com/office/drawing/2014/main" xmlns="" id="{46E7A350-D138-48C8-BFD0-DAA178703AD2}"/>
            </a:ext>
          </a:extLst>
        </xdr:cNvPr>
        <xdr:cNvSpPr/>
      </xdr:nvSpPr>
      <xdr:spPr>
        <a:xfrm rot="5400000">
          <a:off x="3717695" y="8770786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58</xdr:row>
      <xdr:rowOff>41316</xdr:rowOff>
    </xdr:from>
    <xdr:to>
      <xdr:col>2</xdr:col>
      <xdr:colOff>381974</xdr:colOff>
      <xdr:row>58</xdr:row>
      <xdr:rowOff>114203</xdr:rowOff>
    </xdr:to>
    <xdr:sp macro="" textlink="">
      <xdr:nvSpPr>
        <xdr:cNvPr id="35" name="Abrir corchete 34">
          <a:extLst>
            <a:ext uri="{FF2B5EF4-FFF2-40B4-BE49-F238E27FC236}">
              <a16:creationId xmlns:a16="http://schemas.microsoft.com/office/drawing/2014/main" xmlns="" id="{E6D022F0-3E47-4912-BEEF-AD7FF8E622BB}"/>
            </a:ext>
          </a:extLst>
        </xdr:cNvPr>
        <xdr:cNvSpPr/>
      </xdr:nvSpPr>
      <xdr:spPr>
        <a:xfrm rot="5400000">
          <a:off x="3717695" y="8967855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60</xdr:row>
      <xdr:rowOff>41316</xdr:rowOff>
    </xdr:from>
    <xdr:to>
      <xdr:col>2</xdr:col>
      <xdr:colOff>381974</xdr:colOff>
      <xdr:row>60</xdr:row>
      <xdr:rowOff>114203</xdr:rowOff>
    </xdr:to>
    <xdr:sp macro="" textlink="">
      <xdr:nvSpPr>
        <xdr:cNvPr id="36" name="Abrir corchete 35">
          <a:extLst>
            <a:ext uri="{FF2B5EF4-FFF2-40B4-BE49-F238E27FC236}">
              <a16:creationId xmlns:a16="http://schemas.microsoft.com/office/drawing/2014/main" xmlns="" id="{77FBF1F9-78AA-48F7-89D3-F226843E8F24}"/>
            </a:ext>
          </a:extLst>
        </xdr:cNvPr>
        <xdr:cNvSpPr/>
      </xdr:nvSpPr>
      <xdr:spPr>
        <a:xfrm rot="5400000">
          <a:off x="3717695" y="9361993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150061</xdr:colOff>
      <xdr:row>61</xdr:row>
      <xdr:rowOff>41316</xdr:rowOff>
    </xdr:from>
    <xdr:to>
      <xdr:col>2</xdr:col>
      <xdr:colOff>381974</xdr:colOff>
      <xdr:row>61</xdr:row>
      <xdr:rowOff>114203</xdr:rowOff>
    </xdr:to>
    <xdr:sp macro="" textlink="">
      <xdr:nvSpPr>
        <xdr:cNvPr id="37" name="Abrir corchete 36">
          <a:extLst>
            <a:ext uri="{FF2B5EF4-FFF2-40B4-BE49-F238E27FC236}">
              <a16:creationId xmlns:a16="http://schemas.microsoft.com/office/drawing/2014/main" xmlns="" id="{9CD24CD3-787E-4BE3-8306-D2AD1E78BAA5}"/>
            </a:ext>
          </a:extLst>
        </xdr:cNvPr>
        <xdr:cNvSpPr/>
      </xdr:nvSpPr>
      <xdr:spPr>
        <a:xfrm rot="5400000">
          <a:off x="3717695" y="9559062"/>
          <a:ext cx="72887" cy="231913"/>
        </a:xfrm>
        <a:prstGeom prst="leftBracke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aul\Mis%20documentos\Downloads\VALORIZACIONES\DEP\27pse-OECF-II\SPres-resumen\Pr-21\RpCH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rpeta%20de%20Windows\Desktop\EXPEDIENTE%20TECNICO%20SANTA%20ROSA\Expediente%20definitivo%20I.E%20Santa%20Rosa%20SNIP%20167720%20-%201ER%20TOMO%20ACTUALIZADO%20-%20DICIEMBRE\11.%20Metrados\Estructuras\E0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aul\Mis%20documentos\Downloads\VALORIZACIONES\CGV\GESTION%202002\PPTO-2002\DECRETO%20DE%20URGENCIA\PSE%20SANDIA%20II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COL.SANTA%20ROSA/Expediente%20definitivo%20I.E%20Santa%20Rosa%20SNIP%20167720%20-%201ER%20TOMO%20ACTUALIZADO%20-%20DICIEMBRE/11.%20Metrados/Estructuras/E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COL.SANTA%20ROSA/Expediente%20definitivo%20I.E%20Santa%20Rosa%20SNIP%20167720%20-%201ER%20TOMO%20ACTUALIZADO%20-%20DICIEMBRE/11.%20Metrados/Estructuras/E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rpeta%20de%20Windows\Desktop\SANTA%20ROSA\EXPEDIENTE%20TECNICO%20SANTA%20ROSA\Expediente%20definitivo%20I.E%20Santa%20Rosa%20SNIP%20167720%20-%201ER%20TOMO%20ACTUALIZADO%20-%20DICIEMBRE\11.%20Metrados\Estructuras\E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GOBIERNO%20REGIONAL\PROYECTO%20SANTA%20ROSA\expediente%20santa%20rosa\SANTA%20ROSA%20ADM.DIRECTA\11.%20Metrados\Estructuras\E0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GOBIERNO%20REGIONAL\PROYECTO%20SANTA%20ROSA\expediente%20santa%20rosa\SANTA%20ROSA%20ADM.DIRECTA\11.%20Metrados\Estructuras\MUROS%20-%20CERCO%20PERIMETRIC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 Conexion"/>
      <sheetName val="Columnas "/>
      <sheetName val="Placas"/>
      <sheetName val="Vigas "/>
      <sheetName val="Losa 30cm"/>
      <sheetName val="Losa 17cm"/>
      <sheetName val="Losas Techo"/>
      <sheetName val="DATOS"/>
      <sheetName val="NTM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P2" t="str">
            <v>m</v>
          </cell>
        </row>
        <row r="3">
          <cell r="P3" t="str">
            <v>m²</v>
          </cell>
        </row>
        <row r="4">
          <cell r="P4" t="str">
            <v>m³</v>
          </cell>
        </row>
        <row r="5">
          <cell r="P5" t="str">
            <v>und</v>
          </cell>
        </row>
        <row r="6">
          <cell r="P6" t="str">
            <v>pza</v>
          </cell>
        </row>
        <row r="7">
          <cell r="P7" t="str">
            <v>mes</v>
          </cell>
        </row>
        <row r="8">
          <cell r="P8" t="str">
            <v>kg</v>
          </cell>
        </row>
        <row r="9">
          <cell r="P9" t="str">
            <v>glb</v>
          </cell>
        </row>
      </sheetData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</sheetNames>
    <sheetDataSet>
      <sheetData sheetId="0" refreshError="1"/>
      <sheetData sheetId="1" refreshError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 Conexion"/>
      <sheetName val="Columnas "/>
      <sheetName val="Placas"/>
      <sheetName val="Vigas "/>
      <sheetName val="Losa 30cm"/>
      <sheetName val="Losa 17cm"/>
      <sheetName val="Losas Techo"/>
      <sheetName val="DATOS"/>
      <sheetName val="NTM"/>
      <sheetName val="OE.2 ES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 Conexion"/>
      <sheetName val="Columnas "/>
      <sheetName val="Placas"/>
      <sheetName val="Vigas "/>
      <sheetName val="Losa 30cm"/>
      <sheetName val="Losa 20cm"/>
      <sheetName val="Losa 17cm"/>
      <sheetName val="Losa Incli."/>
      <sheetName val="DATOS"/>
      <sheetName val="NTM"/>
      <sheetName val="OE.2 ES-M"/>
    </sheetNames>
    <sheetDataSet>
      <sheetData sheetId="0">
        <row r="22">
          <cell r="I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P2" t="str">
            <v>m</v>
          </cell>
        </row>
        <row r="3">
          <cell r="P3" t="str">
            <v>m²</v>
          </cell>
        </row>
        <row r="4">
          <cell r="P4" t="str">
            <v>m³</v>
          </cell>
        </row>
        <row r="5">
          <cell r="P5" t="str">
            <v>und</v>
          </cell>
        </row>
        <row r="6">
          <cell r="P6" t="str">
            <v>pza</v>
          </cell>
        </row>
        <row r="7">
          <cell r="P7" t="str">
            <v>mes</v>
          </cell>
        </row>
        <row r="8">
          <cell r="P8" t="str">
            <v>kg</v>
          </cell>
        </row>
        <row r="9">
          <cell r="P9" t="str">
            <v>glb</v>
          </cell>
        </row>
      </sheetData>
      <sheetData sheetId="13">
        <row r="2">
          <cell r="A2" t="str">
            <v>OE.01</v>
          </cell>
        </row>
        <row r="3">
          <cell r="A3" t="str">
            <v>OE.01.01</v>
          </cell>
        </row>
        <row r="4">
          <cell r="A4" t="str">
            <v>OE.01.01.01</v>
          </cell>
        </row>
        <row r="5">
          <cell r="A5" t="str">
            <v>OE.01.02</v>
          </cell>
        </row>
        <row r="6">
          <cell r="A6" t="str">
            <v>OE.01.02.01</v>
          </cell>
        </row>
        <row r="7">
          <cell r="A7" t="str">
            <v>OE.01.02.02</v>
          </cell>
        </row>
        <row r="8">
          <cell r="A8" t="str">
            <v>OE.01.02.03</v>
          </cell>
        </row>
        <row r="9">
          <cell r="A9" t="str">
            <v>OE.01.02.04</v>
          </cell>
        </row>
        <row r="10">
          <cell r="A10" t="str">
            <v>OE.01.03</v>
          </cell>
        </row>
        <row r="11">
          <cell r="A11" t="str">
            <v>OE.01.03.01</v>
          </cell>
        </row>
        <row r="12">
          <cell r="A12" t="str">
            <v>OE.01.03.02</v>
          </cell>
        </row>
        <row r="13">
          <cell r="A13" t="str">
            <v>OE.01.04</v>
          </cell>
        </row>
        <row r="14">
          <cell r="A14" t="str">
            <v>OE.01.04.01</v>
          </cell>
        </row>
        <row r="15">
          <cell r="A15" t="str">
            <v>OE.01.04.02</v>
          </cell>
        </row>
        <row r="16">
          <cell r="A16" t="str">
            <v>OE.01.04.03</v>
          </cell>
        </row>
        <row r="17">
          <cell r="A17" t="str">
            <v>OE.01.04.04</v>
          </cell>
        </row>
        <row r="18">
          <cell r="A18" t="str">
            <v>OE.01.04.05</v>
          </cell>
        </row>
        <row r="19">
          <cell r="A19" t="str">
            <v>OE.01.04.06</v>
          </cell>
        </row>
        <row r="20">
          <cell r="A20" t="str">
            <v>OE.01.04.07</v>
          </cell>
        </row>
        <row r="21">
          <cell r="A21" t="str">
            <v>OE.01.04.08</v>
          </cell>
        </row>
        <row r="22">
          <cell r="A22" t="str">
            <v>OE.01.04.09</v>
          </cell>
        </row>
        <row r="23">
          <cell r="A23" t="str">
            <v>OE.01.04.10</v>
          </cell>
        </row>
        <row r="24">
          <cell r="A24" t="str">
            <v>OE.01.04.11</v>
          </cell>
        </row>
        <row r="25">
          <cell r="A25" t="str">
            <v>OE.01.04.12</v>
          </cell>
        </row>
        <row r="26">
          <cell r="A26" t="str">
            <v>OE.02</v>
          </cell>
        </row>
        <row r="27">
          <cell r="A27" t="str">
            <v>OE.02.01</v>
          </cell>
        </row>
        <row r="28">
          <cell r="A28" t="str">
            <v>OE.02.01.01</v>
          </cell>
        </row>
        <row r="29">
          <cell r="A29" t="str">
            <v>OE.02.01.02</v>
          </cell>
        </row>
        <row r="30">
          <cell r="A30" t="str">
            <v>OE.02.01.03</v>
          </cell>
        </row>
        <row r="31">
          <cell r="A31" t="str">
            <v>OE.02.01.04</v>
          </cell>
        </row>
        <row r="32">
          <cell r="A32" t="str">
            <v>OE.02.01.05</v>
          </cell>
        </row>
        <row r="33">
          <cell r="A33" t="str">
            <v>OE.02.01.06</v>
          </cell>
        </row>
        <row r="34">
          <cell r="A34" t="str">
            <v>OE.02.02</v>
          </cell>
        </row>
        <row r="35">
          <cell r="A35" t="str">
            <v>OE.02.02.01</v>
          </cell>
        </row>
        <row r="36">
          <cell r="A36" t="str">
            <v>OE.02.02.01.01</v>
          </cell>
        </row>
        <row r="37">
          <cell r="A37" t="str">
            <v>OE.02.02.02</v>
          </cell>
        </row>
        <row r="38">
          <cell r="A38" t="str">
            <v>OE.02.02.02.01</v>
          </cell>
        </row>
        <row r="39">
          <cell r="A39" t="str">
            <v>OE.02.02.03</v>
          </cell>
        </row>
        <row r="40">
          <cell r="A40" t="str">
            <v>OE.02.02.03.01</v>
          </cell>
        </row>
        <row r="41">
          <cell r="A41" t="str">
            <v>OE.02.02.04</v>
          </cell>
        </row>
        <row r="42">
          <cell r="A42" t="str">
            <v>OE.02.02.04.01</v>
          </cell>
        </row>
        <row r="43">
          <cell r="A43" t="str">
            <v>OE.02.02.04.02</v>
          </cell>
        </row>
        <row r="44">
          <cell r="A44" t="str">
            <v>OE.02.02.05</v>
          </cell>
        </row>
        <row r="45">
          <cell r="A45" t="str">
            <v>OE.02.02.05.01</v>
          </cell>
        </row>
        <row r="46">
          <cell r="A46" t="str">
            <v>OE.02.02.05.02</v>
          </cell>
        </row>
        <row r="47">
          <cell r="A47" t="str">
            <v>OE.02.02.05.03</v>
          </cell>
        </row>
        <row r="48">
          <cell r="A48" t="str">
            <v>OE.02.02.05.04</v>
          </cell>
        </row>
        <row r="49">
          <cell r="A49" t="str">
            <v>OE.02.02.05.05</v>
          </cell>
        </row>
        <row r="50">
          <cell r="A50" t="str">
            <v>OE.02.02.06</v>
          </cell>
        </row>
        <row r="51">
          <cell r="A51" t="str">
            <v>OE.02.02.06.01</v>
          </cell>
        </row>
        <row r="52">
          <cell r="A52" t="str">
            <v>OE.02.02.06.02</v>
          </cell>
        </row>
        <row r="53">
          <cell r="A53" t="str">
            <v>OE.02.03</v>
          </cell>
        </row>
        <row r="54">
          <cell r="A54" t="str">
            <v>OE.02.03.01</v>
          </cell>
        </row>
        <row r="55">
          <cell r="A55" t="str">
            <v>OE.02.03.01.01</v>
          </cell>
        </row>
        <row r="56">
          <cell r="A56" t="str">
            <v>OE.02.03.01.02</v>
          </cell>
        </row>
        <row r="57">
          <cell r="A57" t="str">
            <v>OE.02.03.02</v>
          </cell>
        </row>
        <row r="58">
          <cell r="A58" t="str">
            <v>OE.02.03.02.01</v>
          </cell>
        </row>
        <row r="59">
          <cell r="A59" t="str">
            <v>OE.02.03.02.02</v>
          </cell>
        </row>
        <row r="60">
          <cell r="A60" t="str">
            <v>OE.02.03.02.03</v>
          </cell>
        </row>
        <row r="61">
          <cell r="A61" t="str">
            <v>OE.02.03.03</v>
          </cell>
        </row>
        <row r="62">
          <cell r="A62" t="str">
            <v>OE.02.03.03.01</v>
          </cell>
        </row>
        <row r="63">
          <cell r="A63" t="str">
            <v>OE.02.03.03.02</v>
          </cell>
        </row>
        <row r="64">
          <cell r="A64" t="str">
            <v>OE.02.03.03.03</v>
          </cell>
        </row>
        <row r="65">
          <cell r="A65" t="str">
            <v>OE.02.03.04</v>
          </cell>
        </row>
        <row r="66">
          <cell r="A66" t="str">
            <v>OE.02.03.04.01</v>
          </cell>
        </row>
        <row r="67">
          <cell r="A67" t="str">
            <v>OE.02.03.04.02</v>
          </cell>
        </row>
        <row r="68">
          <cell r="A68" t="str">
            <v>OE.02.03.04.03</v>
          </cell>
        </row>
        <row r="69">
          <cell r="A69" t="str">
            <v>OE.02.03.05</v>
          </cell>
        </row>
        <row r="70">
          <cell r="A70" t="str">
            <v>OE.02.03.05.01</v>
          </cell>
        </row>
        <row r="71">
          <cell r="A71" t="str">
            <v>OE.02.03.05.02</v>
          </cell>
        </row>
        <row r="72">
          <cell r="A72" t="str">
            <v>OE.02.03.05.03</v>
          </cell>
        </row>
        <row r="73">
          <cell r="A73" t="str">
            <v>OE.02.03.06</v>
          </cell>
        </row>
        <row r="74">
          <cell r="A74" t="str">
            <v>OE.02.03.06.01</v>
          </cell>
        </row>
        <row r="75">
          <cell r="A75" t="str">
            <v>OE.02.03.06.02</v>
          </cell>
        </row>
        <row r="76">
          <cell r="A76" t="str">
            <v>OE.02.03.06.03</v>
          </cell>
        </row>
        <row r="77">
          <cell r="A77" t="str">
            <v>OE.02.03.07</v>
          </cell>
        </row>
        <row r="78">
          <cell r="A78" t="str">
            <v>OE.02.03.07.01</v>
          </cell>
        </row>
        <row r="79">
          <cell r="A79" t="str">
            <v>OE.02.03.07.02</v>
          </cell>
        </row>
        <row r="80">
          <cell r="A80" t="str">
            <v>OE.02.03.07.03</v>
          </cell>
        </row>
        <row r="81">
          <cell r="A81" t="str">
            <v>OE.02.03.08</v>
          </cell>
        </row>
        <row r="82">
          <cell r="A82" t="str">
            <v>OE.02.03.08.01</v>
          </cell>
        </row>
        <row r="83">
          <cell r="A83" t="str">
            <v>OE.02.03.08.02</v>
          </cell>
        </row>
        <row r="84">
          <cell r="A84" t="str">
            <v>OE.02.03.08.03</v>
          </cell>
        </row>
        <row r="85">
          <cell r="A85" t="str">
            <v>OE.02.03.09</v>
          </cell>
        </row>
        <row r="86">
          <cell r="A86" t="str">
            <v>OE.02.03.09.01</v>
          </cell>
        </row>
        <row r="87">
          <cell r="A87" t="str">
            <v>OE.02.03.09.02</v>
          </cell>
        </row>
        <row r="88">
          <cell r="A88" t="str">
            <v>OE.02.03.09.03</v>
          </cell>
        </row>
        <row r="89">
          <cell r="A89" t="str">
            <v>OE.02.03.10</v>
          </cell>
        </row>
        <row r="90">
          <cell r="A90" t="str">
            <v>OE.02.03.10.01</v>
          </cell>
        </row>
        <row r="91">
          <cell r="A91" t="str">
            <v>OE.02.03.10.02</v>
          </cell>
        </row>
        <row r="92">
          <cell r="A92" t="str">
            <v>OE.02.03.10.03</v>
          </cell>
        </row>
        <row r="93">
          <cell r="A93" t="str">
            <v>OE.02.03.10.04</v>
          </cell>
        </row>
        <row r="94">
          <cell r="A94" t="str">
            <v>OE.02.03.11</v>
          </cell>
        </row>
        <row r="95">
          <cell r="A95" t="str">
            <v>OE.02.03.11.01</v>
          </cell>
        </row>
        <row r="96">
          <cell r="A96" t="str">
            <v>OE.02.03.11.02</v>
          </cell>
        </row>
        <row r="97">
          <cell r="A97" t="str">
            <v>OE.02.03.11.03</v>
          </cell>
        </row>
        <row r="98">
          <cell r="A98" t="str">
            <v>OE.02.03.11.04</v>
          </cell>
        </row>
        <row r="99">
          <cell r="A99" t="str">
            <v>OE.02.03.12</v>
          </cell>
        </row>
        <row r="100">
          <cell r="A100" t="str">
            <v>OE.02.03.12.01</v>
          </cell>
        </row>
        <row r="101">
          <cell r="A101" t="str">
            <v>OE.02.03.12.02</v>
          </cell>
        </row>
        <row r="102">
          <cell r="A102" t="str">
            <v>OE.02.03.12.03</v>
          </cell>
        </row>
        <row r="103">
          <cell r="A103" t="str">
            <v>OE.02.03.12.04</v>
          </cell>
        </row>
        <row r="104">
          <cell r="A104" t="str">
            <v>OE.02.03.13</v>
          </cell>
        </row>
        <row r="105">
          <cell r="A105" t="str">
            <v>OE.02.03.13.01</v>
          </cell>
        </row>
        <row r="106">
          <cell r="A106" t="str">
            <v>OE.02.03.13.02</v>
          </cell>
        </row>
        <row r="107">
          <cell r="A107" t="str">
            <v>OE.02.03.13.03</v>
          </cell>
        </row>
        <row r="108">
          <cell r="A108" t="str">
            <v>OE.02.03.13.04</v>
          </cell>
        </row>
        <row r="109">
          <cell r="A109" t="str">
            <v>OE.02.03.14</v>
          </cell>
        </row>
        <row r="110">
          <cell r="A110" t="str">
            <v>OE.02.03.14.01</v>
          </cell>
        </row>
        <row r="111">
          <cell r="A111" t="str">
            <v>OE.02.03.14.02</v>
          </cell>
        </row>
        <row r="112">
          <cell r="A112" t="str">
            <v>OE.02.03.14.03</v>
          </cell>
        </row>
        <row r="113">
          <cell r="A113" t="str">
            <v>OE.02.03.14.04</v>
          </cell>
        </row>
        <row r="114">
          <cell r="A114" t="str">
            <v>OE.02.03.15</v>
          </cell>
        </row>
        <row r="115">
          <cell r="A115" t="str">
            <v>OE.02.03.15.01</v>
          </cell>
        </row>
        <row r="116">
          <cell r="A116" t="str">
            <v>OE.02.03.15.02</v>
          </cell>
        </row>
        <row r="117">
          <cell r="A117" t="str">
            <v>OE.02.03.15.03</v>
          </cell>
        </row>
        <row r="118">
          <cell r="A118" t="str">
            <v>OE.02.03.15.04</v>
          </cell>
        </row>
        <row r="119">
          <cell r="A119" t="str">
            <v>OE.02.03.16</v>
          </cell>
        </row>
        <row r="120">
          <cell r="A120" t="str">
            <v>OE.02.03.16.01</v>
          </cell>
        </row>
        <row r="121">
          <cell r="A121" t="str">
            <v>OE.02.03.16.02</v>
          </cell>
        </row>
        <row r="122">
          <cell r="A122" t="str">
            <v>OE.02.03.16.03</v>
          </cell>
        </row>
        <row r="123">
          <cell r="A123" t="str">
            <v>OE.02.03.17</v>
          </cell>
        </row>
        <row r="124">
          <cell r="A124" t="str">
            <v>OE.02.03.17.01</v>
          </cell>
        </row>
        <row r="125">
          <cell r="A125" t="str">
            <v>OE.02.03.17.02</v>
          </cell>
        </row>
        <row r="126">
          <cell r="A126" t="str">
            <v>OE.02.03.17.03</v>
          </cell>
        </row>
        <row r="127">
          <cell r="A127" t="str">
            <v>OE.02.03.18</v>
          </cell>
        </row>
        <row r="128">
          <cell r="A128" t="str">
            <v>OE.02.03.18.01</v>
          </cell>
        </row>
        <row r="129">
          <cell r="A129" t="str">
            <v>OE.02.03.18.02</v>
          </cell>
        </row>
        <row r="130">
          <cell r="A130" t="str">
            <v>OE.02.03.18.03</v>
          </cell>
        </row>
        <row r="131">
          <cell r="A131" t="str">
            <v>OE.02.03.19</v>
          </cell>
        </row>
        <row r="132">
          <cell r="A132" t="str">
            <v>OE.02.03.19.01</v>
          </cell>
        </row>
        <row r="133">
          <cell r="A133" t="str">
            <v>OE.02.03.19.02</v>
          </cell>
        </row>
        <row r="134">
          <cell r="A134" t="str">
            <v>OE.02.03.19.03</v>
          </cell>
        </row>
        <row r="135">
          <cell r="A135" t="str">
            <v>OE.02.03.20</v>
          </cell>
        </row>
        <row r="136">
          <cell r="A136" t="str">
            <v>OE.02.03.20.01</v>
          </cell>
        </row>
        <row r="137">
          <cell r="A137" t="str">
            <v>OE.02.03.20.02</v>
          </cell>
        </row>
        <row r="138">
          <cell r="A138" t="str">
            <v>OE.02.03.20.03</v>
          </cell>
        </row>
        <row r="139">
          <cell r="A139" t="str">
            <v>OE.02.03.20.04</v>
          </cell>
        </row>
        <row r="140">
          <cell r="A140" t="str">
            <v>OE.02.03.20.05</v>
          </cell>
        </row>
        <row r="141">
          <cell r="A141" t="str">
            <v>OE.02.03.21</v>
          </cell>
        </row>
        <row r="142">
          <cell r="A142" t="str">
            <v>OE.02.03.21.01</v>
          </cell>
        </row>
        <row r="143">
          <cell r="A143" t="str">
            <v>OE.02.03.21.01.01</v>
          </cell>
        </row>
        <row r="144">
          <cell r="A144" t="str">
            <v>OE.02.03.21.01.02</v>
          </cell>
        </row>
        <row r="145">
          <cell r="A145" t="str">
            <v>OE.02.03.21.01.03</v>
          </cell>
        </row>
        <row r="146">
          <cell r="A146" t="str">
            <v>OE.02.03.21.01.04</v>
          </cell>
        </row>
        <row r="147">
          <cell r="A147" t="str">
            <v>OE.02.03.21.02</v>
          </cell>
        </row>
        <row r="148">
          <cell r="A148" t="str">
            <v>OE.02.03.21.02.01</v>
          </cell>
        </row>
        <row r="149">
          <cell r="A149" t="str">
            <v>OE.02.03.21.02.02</v>
          </cell>
        </row>
        <row r="150">
          <cell r="A150" t="str">
            <v>OE.02.03.21.02.03</v>
          </cell>
        </row>
        <row r="151">
          <cell r="A151" t="str">
            <v>OE.02.03.22</v>
          </cell>
        </row>
        <row r="152">
          <cell r="A152" t="str">
            <v>OE.02.03.22.01</v>
          </cell>
        </row>
        <row r="153">
          <cell r="A153" t="str">
            <v>OE.02.03.22.01.01</v>
          </cell>
        </row>
        <row r="154">
          <cell r="A154" t="str">
            <v>OE.02.03.22.01.02</v>
          </cell>
        </row>
        <row r="155">
          <cell r="A155" t="str">
            <v>OE.02.03.22.01.03</v>
          </cell>
        </row>
        <row r="156">
          <cell r="A156" t="str">
            <v>OE.02.03.22.01.04</v>
          </cell>
        </row>
        <row r="157">
          <cell r="A157" t="str">
            <v>OE.02.03.22.02</v>
          </cell>
        </row>
        <row r="158">
          <cell r="A158" t="str">
            <v>OE.02.03.22.02.01</v>
          </cell>
        </row>
        <row r="159">
          <cell r="A159" t="str">
            <v>OE.02.03.22.02.02</v>
          </cell>
        </row>
        <row r="160">
          <cell r="A160" t="str">
            <v>OE.02.03.22.02.03</v>
          </cell>
        </row>
        <row r="161">
          <cell r="A161" t="str">
            <v>OE.02.03.23</v>
          </cell>
        </row>
        <row r="162">
          <cell r="A162" t="str">
            <v>OE.02.03.23.01</v>
          </cell>
        </row>
        <row r="163">
          <cell r="A163" t="str">
            <v>OE.02.04</v>
          </cell>
        </row>
        <row r="164">
          <cell r="A164" t="str">
            <v>OE.02.04.01</v>
          </cell>
        </row>
        <row r="165">
          <cell r="A165" t="str">
            <v>OE.02.04.01.01</v>
          </cell>
        </row>
        <row r="166">
          <cell r="A166" t="str">
            <v>OE.02.04.01.02</v>
          </cell>
        </row>
        <row r="167">
          <cell r="A167" t="str">
            <v>OE.02.04.01.03</v>
          </cell>
        </row>
        <row r="168">
          <cell r="A168" t="str">
            <v>OE.02.04.01.04</v>
          </cell>
        </row>
        <row r="169">
          <cell r="A169" t="str">
            <v>OE.02.04.02</v>
          </cell>
        </row>
        <row r="170">
          <cell r="A170" t="str">
            <v>OE.02.04.02.01</v>
          </cell>
        </row>
        <row r="171">
          <cell r="A171" t="str">
            <v>OE.02.04.02.02</v>
          </cell>
        </row>
        <row r="172">
          <cell r="A172" t="str">
            <v>OE.02.04.02.03</v>
          </cell>
        </row>
        <row r="173">
          <cell r="A173" t="str">
            <v>OE.02.04.02.04</v>
          </cell>
        </row>
        <row r="174">
          <cell r="A174" t="str">
            <v>OE.02.04.02.05</v>
          </cell>
        </row>
        <row r="175">
          <cell r="A175" t="str">
            <v>OE.02.04.02.06</v>
          </cell>
        </row>
        <row r="176">
          <cell r="A176" t="str">
            <v>OE.02.04.03</v>
          </cell>
        </row>
        <row r="177">
          <cell r="A177" t="str">
            <v>OE.02.04.03.01</v>
          </cell>
        </row>
        <row r="178">
          <cell r="A178" t="str">
            <v>OE.02.04.03.02</v>
          </cell>
        </row>
        <row r="179">
          <cell r="A179" t="str">
            <v>OE.02.04.03.03</v>
          </cell>
        </row>
        <row r="180">
          <cell r="A180" t="str">
            <v>OE.02.04.03.04</v>
          </cell>
        </row>
        <row r="181">
          <cell r="A181" t="str">
            <v>OE.02.04.03.05</v>
          </cell>
        </row>
        <row r="182">
          <cell r="A182" t="str">
            <v>OE.02.04.03.06</v>
          </cell>
        </row>
        <row r="183">
          <cell r="A183" t="str">
            <v>OE.02.04.03.07</v>
          </cell>
        </row>
        <row r="184">
          <cell r="A184" t="str">
            <v>OE.02.04.03.08</v>
          </cell>
        </row>
        <row r="185">
          <cell r="A185" t="str">
            <v>OE.02.04.04</v>
          </cell>
        </row>
        <row r="186">
          <cell r="A186" t="str">
            <v>OE.02.04.04.01</v>
          </cell>
        </row>
        <row r="187">
          <cell r="A187" t="str">
            <v>OE.02.04.04.02</v>
          </cell>
        </row>
        <row r="188">
          <cell r="A188" t="str">
            <v>OE.02.04.04.03</v>
          </cell>
        </row>
        <row r="189">
          <cell r="A189" t="str">
            <v>OE.02.04.04.04</v>
          </cell>
        </row>
        <row r="190">
          <cell r="A190" t="str">
            <v>OE.02.04.04.05</v>
          </cell>
        </row>
        <row r="191">
          <cell r="A191" t="str">
            <v>OE.02.04.04.06</v>
          </cell>
        </row>
        <row r="192">
          <cell r="A192" t="str">
            <v>OE.02.04.04.07</v>
          </cell>
        </row>
        <row r="193">
          <cell r="A193" t="str">
            <v>OE.02.04.04.08</v>
          </cell>
        </row>
        <row r="194">
          <cell r="A194" t="str">
            <v>OE.02.04.05</v>
          </cell>
        </row>
        <row r="195">
          <cell r="A195" t="str">
            <v>OE.02.04.05.01</v>
          </cell>
        </row>
        <row r="196">
          <cell r="A196" t="str">
            <v>OE.02.04.05.02</v>
          </cell>
        </row>
        <row r="197">
          <cell r="A197" t="str">
            <v>OE.02.04.05.03</v>
          </cell>
        </row>
        <row r="198">
          <cell r="A198" t="str">
            <v>OE.02.05</v>
          </cell>
        </row>
        <row r="199">
          <cell r="A199" t="str">
            <v>OE.02.05.01</v>
          </cell>
        </row>
        <row r="200">
          <cell r="A200" t="str">
            <v>OE.02.05.02</v>
          </cell>
        </row>
        <row r="201">
          <cell r="A201" t="str">
            <v>OE.02.05.03</v>
          </cell>
        </row>
        <row r="202">
          <cell r="A202" t="str">
            <v>OE.02.05.04</v>
          </cell>
        </row>
        <row r="203">
          <cell r="A203" t="str">
            <v>OE.02.05.05</v>
          </cell>
        </row>
      </sheetData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 Conexion"/>
      <sheetName val="Columnas "/>
      <sheetName val="Placas"/>
      <sheetName val="Vigas "/>
      <sheetName val="Losa 30cm"/>
      <sheetName val="Losa 17cm"/>
      <sheetName val="Losa Incli."/>
      <sheetName val="DATOS"/>
      <sheetName val="NTM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OE.2 ES-COB"/>
      <sheetName val="Vigas "/>
      <sheetName val="DATOS"/>
      <sheetName val="NTM"/>
    </sheetNames>
    <sheetDataSet>
      <sheetData sheetId="0"/>
      <sheetData sheetId="1"/>
      <sheetData sheetId="2"/>
      <sheetData sheetId="3"/>
      <sheetData sheetId="4"/>
      <sheetData sheetId="5">
        <row r="5">
          <cell r="F5" t="str">
            <v>3/8"</v>
          </cell>
        </row>
        <row r="6">
          <cell r="F6" t="str">
            <v>1/2"</v>
          </cell>
        </row>
        <row r="7">
          <cell r="F7" t="str">
            <v>5/8"</v>
          </cell>
        </row>
        <row r="8">
          <cell r="F8" t="str">
            <v>3/4"</v>
          </cell>
        </row>
        <row r="9">
          <cell r="F9" t="str">
            <v>1"</v>
          </cell>
        </row>
      </sheetData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OE.2 ES-MT-CºSº"/>
      <sheetName val="OE.2 ES-CºAº"/>
      <sheetName val="Columnas "/>
      <sheetName val="DATOS"/>
      <sheetName val="NT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102"/>
  <sheetViews>
    <sheetView showGridLines="0" view="pageBreakPreview" zoomScale="130" zoomScaleSheetLayoutView="130" workbookViewId="0">
      <pane ySplit="10" topLeftCell="A54" activePane="bottomLeft" state="frozen"/>
      <selection pane="bottomLeft" activeCell="B65" sqref="B65"/>
    </sheetView>
  </sheetViews>
  <sheetFormatPr baseColWidth="10" defaultColWidth="11.44140625" defaultRowHeight="15" x14ac:dyDescent="0.25"/>
  <cols>
    <col min="1" max="1" width="7.33203125" style="120" customWidth="1"/>
    <col min="2" max="2" width="45" style="121" customWidth="1"/>
    <col min="3" max="3" width="7.44140625" style="120" customWidth="1"/>
    <col min="4" max="4" width="6.109375" style="120" customWidth="1"/>
    <col min="5" max="5" width="8" style="120" customWidth="1"/>
    <col min="6" max="6" width="10.109375" style="120" customWidth="1"/>
    <col min="7" max="7" width="6.88671875" style="122" customWidth="1"/>
    <col min="8" max="8" width="8.88671875" style="123" customWidth="1"/>
    <col min="9" max="9" width="9" style="124" customWidth="1"/>
    <col min="10" max="10" width="9.88671875" style="125" customWidth="1"/>
    <col min="11" max="11" width="10" style="126" bestFit="1" customWidth="1"/>
    <col min="12" max="12" width="8.88671875" style="127" customWidth="1"/>
    <col min="13" max="13" width="7.44140625" style="128" customWidth="1"/>
    <col min="14" max="14" width="9.5546875" style="129" customWidth="1"/>
    <col min="15" max="15" width="11.88671875" style="130" customWidth="1"/>
    <col min="16" max="16384" width="11.44140625" style="120"/>
  </cols>
  <sheetData>
    <row r="1" spans="1:19" s="62" customFormat="1" ht="18" thickBot="1" x14ac:dyDescent="0.3">
      <c r="A1" s="155" t="s">
        <v>209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7"/>
    </row>
    <row r="2" spans="1:19" s="62" customFormat="1" ht="3.75" hidden="1" customHeight="1" thickBot="1" x14ac:dyDescent="0.3">
      <c r="A2" s="63" t="s">
        <v>174</v>
      </c>
      <c r="B2" s="158" t="s">
        <v>175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9"/>
    </row>
    <row r="3" spans="1:19" s="62" customFormat="1" ht="13.8" hidden="1" thickBot="1" x14ac:dyDescent="0.3">
      <c r="A3" s="64" t="s">
        <v>176</v>
      </c>
      <c r="B3" s="65" t="s">
        <v>177</v>
      </c>
      <c r="C3" s="66"/>
      <c r="D3" s="67"/>
      <c r="H3" s="68"/>
      <c r="I3" s="69"/>
      <c r="J3" s="70"/>
      <c r="K3" s="71"/>
      <c r="L3" s="72"/>
      <c r="M3" s="73"/>
      <c r="O3" s="74"/>
    </row>
    <row r="4" spans="1:19" s="62" customFormat="1" ht="13.8" hidden="1" thickBot="1" x14ac:dyDescent="0.3">
      <c r="A4" s="64" t="s">
        <v>178</v>
      </c>
      <c r="B4" s="65" t="s">
        <v>179</v>
      </c>
      <c r="C4" s="66"/>
      <c r="D4" s="67"/>
      <c r="H4" s="68"/>
      <c r="I4" s="69"/>
      <c r="J4" s="70"/>
      <c r="K4" s="71"/>
      <c r="L4" s="72"/>
      <c r="M4" s="73"/>
      <c r="O4" s="74"/>
    </row>
    <row r="5" spans="1:19" s="62" customFormat="1" ht="13.8" hidden="1" thickBot="1" x14ac:dyDescent="0.3">
      <c r="A5" s="64" t="s">
        <v>180</v>
      </c>
      <c r="B5" s="65" t="s">
        <v>181</v>
      </c>
      <c r="C5" s="66"/>
      <c r="D5" s="67"/>
      <c r="H5" s="68"/>
      <c r="I5" s="69"/>
      <c r="J5" s="75"/>
      <c r="K5" s="71"/>
      <c r="L5" s="72"/>
      <c r="M5" s="76"/>
      <c r="O5" s="74"/>
    </row>
    <row r="6" spans="1:19" s="62" customFormat="1" ht="13.8" hidden="1" thickBot="1" x14ac:dyDescent="0.3">
      <c r="A6" s="64"/>
      <c r="B6" s="65" t="s">
        <v>182</v>
      </c>
      <c r="C6" s="66"/>
      <c r="D6" s="67"/>
      <c r="H6" s="68"/>
      <c r="I6" s="69"/>
      <c r="J6" s="75"/>
      <c r="K6" s="71"/>
      <c r="L6" s="72"/>
      <c r="M6" s="76"/>
      <c r="O6" s="74"/>
    </row>
    <row r="7" spans="1:19" s="62" customFormat="1" ht="13.8" hidden="1" thickBot="1" x14ac:dyDescent="0.3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</row>
    <row r="8" spans="1:19" s="77" customFormat="1" ht="13.5" customHeight="1" thickBot="1" x14ac:dyDescent="0.3">
      <c r="A8" s="163" t="s">
        <v>183</v>
      </c>
      <c r="B8" s="166" t="s">
        <v>184</v>
      </c>
      <c r="C8" s="169" t="s">
        <v>185</v>
      </c>
      <c r="D8" s="172" t="s">
        <v>186</v>
      </c>
      <c r="E8" s="147" t="s">
        <v>187</v>
      </c>
      <c r="F8" s="147" t="s">
        <v>188</v>
      </c>
      <c r="G8" s="147" t="s">
        <v>189</v>
      </c>
      <c r="H8" s="147" t="s">
        <v>190</v>
      </c>
      <c r="I8" s="147"/>
      <c r="J8" s="147"/>
      <c r="K8" s="147"/>
      <c r="L8" s="147"/>
      <c r="M8" s="147"/>
      <c r="N8" s="148" t="s">
        <v>191</v>
      </c>
      <c r="O8" s="151" t="s">
        <v>192</v>
      </c>
    </row>
    <row r="9" spans="1:19" s="77" customFormat="1" ht="16.5" customHeight="1" thickTop="1" thickBot="1" x14ac:dyDescent="0.3">
      <c r="A9" s="164"/>
      <c r="B9" s="167"/>
      <c r="C9" s="170"/>
      <c r="D9" s="173"/>
      <c r="E9" s="175"/>
      <c r="F9" s="175"/>
      <c r="G9" s="175"/>
      <c r="H9" s="78" t="s">
        <v>193</v>
      </c>
      <c r="I9" s="79" t="s">
        <v>194</v>
      </c>
      <c r="J9" s="80" t="s">
        <v>195</v>
      </c>
      <c r="K9" s="81" t="s">
        <v>196</v>
      </c>
      <c r="L9" s="82" t="s">
        <v>197</v>
      </c>
      <c r="M9" s="83" t="s">
        <v>198</v>
      </c>
      <c r="N9" s="149"/>
      <c r="O9" s="152"/>
    </row>
    <row r="10" spans="1:19" s="90" customFormat="1" ht="23.25" customHeight="1" thickTop="1" x14ac:dyDescent="0.25">
      <c r="A10" s="165"/>
      <c r="B10" s="168"/>
      <c r="C10" s="171"/>
      <c r="D10" s="174"/>
      <c r="E10" s="176"/>
      <c r="F10" s="176"/>
      <c r="G10" s="176"/>
      <c r="H10" s="84">
        <v>0.248</v>
      </c>
      <c r="I10" s="85">
        <v>0.57999999999999996</v>
      </c>
      <c r="J10" s="86">
        <v>1.02</v>
      </c>
      <c r="K10" s="87">
        <v>1.6</v>
      </c>
      <c r="L10" s="88">
        <v>2.2599999999999998</v>
      </c>
      <c r="M10" s="89">
        <v>4.04</v>
      </c>
      <c r="N10" s="150"/>
      <c r="O10" s="153"/>
      <c r="P10" s="154" t="s">
        <v>199</v>
      </c>
      <c r="Q10" s="154"/>
      <c r="R10" s="154"/>
      <c r="S10" s="154"/>
    </row>
    <row r="11" spans="1:19" s="90" customFormat="1" ht="15.9" customHeight="1" thickBot="1" x14ac:dyDescent="0.3">
      <c r="A11" s="91" t="s">
        <v>200</v>
      </c>
      <c r="B11" s="92" t="s">
        <v>210</v>
      </c>
      <c r="C11" s="91"/>
      <c r="D11" s="91"/>
      <c r="E11" s="91"/>
      <c r="F11" s="91"/>
      <c r="G11" s="91"/>
      <c r="H11" s="93">
        <f>SUM(H14:H15)</f>
        <v>0</v>
      </c>
      <c r="I11" s="93">
        <f>SUM(I14:I14)</f>
        <v>0</v>
      </c>
      <c r="J11" s="93"/>
      <c r="K11" s="93">
        <f>SUM(K14:K14)</f>
        <v>0</v>
      </c>
      <c r="L11" s="93">
        <f>SUM(L14:L14)</f>
        <v>0</v>
      </c>
      <c r="M11" s="93">
        <f>SUM(M14:M14)</f>
        <v>0</v>
      </c>
      <c r="N11" s="94"/>
      <c r="O11" s="91"/>
      <c r="R11" s="95"/>
      <c r="S11" s="95"/>
    </row>
    <row r="12" spans="1:19" s="90" customFormat="1" ht="15.9" customHeight="1" x14ac:dyDescent="0.25">
      <c r="A12" s="96"/>
      <c r="B12" s="135" t="s">
        <v>211</v>
      </c>
      <c r="C12" s="97"/>
      <c r="D12" s="98"/>
      <c r="E12" s="98"/>
      <c r="F12" s="99"/>
      <c r="G12" s="98"/>
      <c r="H12" s="100"/>
      <c r="I12" s="100"/>
      <c r="J12" s="100"/>
      <c r="K12" s="100"/>
      <c r="L12" s="100"/>
      <c r="M12" s="100">
        <f>SUM(M14:M80)</f>
        <v>0</v>
      </c>
      <c r="N12" s="101"/>
      <c r="O12" s="102"/>
      <c r="R12" s="95"/>
      <c r="S12" s="95"/>
    </row>
    <row r="13" spans="1:19" s="90" customFormat="1" ht="15.9" customHeight="1" x14ac:dyDescent="0.25">
      <c r="A13" s="96"/>
      <c r="B13" s="134" t="s">
        <v>213</v>
      </c>
      <c r="C13" s="97"/>
      <c r="D13" s="98"/>
      <c r="E13" s="98"/>
      <c r="F13" s="99"/>
      <c r="G13" s="98"/>
      <c r="H13" s="100"/>
      <c r="I13" s="100"/>
      <c r="J13" s="100"/>
      <c r="K13" s="100"/>
      <c r="L13" s="100"/>
      <c r="M13" s="100"/>
      <c r="N13" s="101"/>
      <c r="O13" s="102"/>
      <c r="R13" s="95"/>
      <c r="S13" s="95"/>
    </row>
    <row r="14" spans="1:19" s="90" customFormat="1" ht="15.9" customHeight="1" x14ac:dyDescent="0.25">
      <c r="A14" s="96"/>
      <c r="B14" s="113" t="s">
        <v>201</v>
      </c>
      <c r="C14" s="97"/>
      <c r="D14" s="104" t="s">
        <v>195</v>
      </c>
      <c r="E14" s="98">
        <v>1</v>
      </c>
      <c r="F14" s="105">
        <v>4</v>
      </c>
      <c r="G14" s="98">
        <f>4.63+0.4</f>
        <v>5.03</v>
      </c>
      <c r="H14" s="106">
        <f>IF(D14=$H$9,PRODUCT(E14:G14),0)</f>
        <v>0</v>
      </c>
      <c r="I14" s="107">
        <f t="shared" ref="I14" si="0">IF(D14=$I$9,PRODUCT(E14:G14),0)</f>
        <v>0</v>
      </c>
      <c r="J14" s="108">
        <f>IF(D14=$J$9,PRODUCT(E14:G14),0)</f>
        <v>20.12</v>
      </c>
      <c r="K14" s="109">
        <f>IF(D14=$K$9,PRODUCT(E14:G14),0)</f>
        <v>0</v>
      </c>
      <c r="L14" s="110">
        <f>IF(D14=$L$9,PRODUCT(E14:G14),0)</f>
        <v>0</v>
      </c>
      <c r="M14" s="111">
        <f>IF(D14=$M$9,PRODUCT(E14:G14),0)</f>
        <v>0</v>
      </c>
      <c r="N14" s="112">
        <f t="shared" ref="N14" si="1">H14*$H$10+I14*$I$10+J14*$J$10+K14*$K$10+L14*$L$10+M14*$M$10</f>
        <v>20.522400000000001</v>
      </c>
      <c r="O14" s="102"/>
      <c r="R14" s="95"/>
      <c r="S14" s="95"/>
    </row>
    <row r="15" spans="1:19" s="90" customFormat="1" ht="15.9" customHeight="1" x14ac:dyDescent="0.25">
      <c r="A15" s="96"/>
      <c r="B15" s="113" t="s">
        <v>212</v>
      </c>
      <c r="C15" s="97"/>
      <c r="D15" s="104" t="s">
        <v>194</v>
      </c>
      <c r="E15" s="98">
        <v>1</v>
      </c>
      <c r="F15" s="105">
        <v>25</v>
      </c>
      <c r="G15" s="98">
        <f>0.11+0.11+0.2+0.14</f>
        <v>0.56000000000000005</v>
      </c>
      <c r="H15" s="106">
        <f>IF(D15=$H$9,PRODUCT(E15:G15),0)</f>
        <v>0</v>
      </c>
      <c r="I15" s="107">
        <f t="shared" ref="I15" si="2">IF(D15=$I$9,PRODUCT(E15:G15),0)</f>
        <v>14.000000000000002</v>
      </c>
      <c r="J15" s="108">
        <f>IF(D15=$J$9,PRODUCT(E15:G15),0)</f>
        <v>0</v>
      </c>
      <c r="K15" s="109">
        <f>IF(D15=$K$9,PRODUCT(E15:G15),0)</f>
        <v>0</v>
      </c>
      <c r="L15" s="110">
        <f>IF(D15=$L$9,PRODUCT(E15:G15),0)</f>
        <v>0</v>
      </c>
      <c r="M15" s="111">
        <f>IF(D15=$M$9,PRODUCT(E15:G15),0)</f>
        <v>0</v>
      </c>
      <c r="N15" s="112">
        <f t="shared" ref="N15" si="3">H15*$H$10+I15*$I$10+J15*$J$10+K15*$K$10+L15*$L$10+M15*$M$10</f>
        <v>8.120000000000001</v>
      </c>
      <c r="O15" s="102"/>
      <c r="R15" s="95"/>
      <c r="S15" s="95"/>
    </row>
    <row r="16" spans="1:19" s="90" customFormat="1" ht="15.9" customHeight="1" x14ac:dyDescent="0.25">
      <c r="A16" s="96"/>
      <c r="B16" s="134" t="s">
        <v>214</v>
      </c>
      <c r="C16" s="97"/>
      <c r="D16" s="98"/>
      <c r="E16" s="98"/>
      <c r="F16" s="99"/>
      <c r="G16" s="98"/>
      <c r="H16" s="100"/>
      <c r="I16" s="100"/>
      <c r="J16" s="100"/>
      <c r="K16" s="100"/>
      <c r="L16" s="100"/>
      <c r="M16" s="100"/>
      <c r="N16" s="101"/>
      <c r="O16" s="102"/>
      <c r="R16" s="95"/>
      <c r="S16" s="95"/>
    </row>
    <row r="17" spans="1:19" s="90" customFormat="1" ht="15.9" customHeight="1" x14ac:dyDescent="0.25">
      <c r="A17" s="96"/>
      <c r="B17" s="113" t="s">
        <v>201</v>
      </c>
      <c r="C17" s="97"/>
      <c r="D17" s="104" t="s">
        <v>195</v>
      </c>
      <c r="E17" s="98">
        <v>1</v>
      </c>
      <c r="F17" s="105">
        <v>4</v>
      </c>
      <c r="G17" s="98">
        <f>3.19+0.4</f>
        <v>3.59</v>
      </c>
      <c r="H17" s="106">
        <f>IF(D17=$H$9,PRODUCT(E17:G17),0)</f>
        <v>0</v>
      </c>
      <c r="I17" s="107">
        <f t="shared" ref="I17:I18" si="4">IF(D17=$I$9,PRODUCT(E17:G17),0)</f>
        <v>0</v>
      </c>
      <c r="J17" s="108">
        <f>IF(D17=$J$9,PRODUCT(E17:G17),0)</f>
        <v>14.36</v>
      </c>
      <c r="K17" s="109">
        <f>IF(D17=$K$9,PRODUCT(E17:G17),0)</f>
        <v>0</v>
      </c>
      <c r="L17" s="110">
        <f>IF(D17=$L$9,PRODUCT(E17:G17),0)</f>
        <v>0</v>
      </c>
      <c r="M17" s="111">
        <f>IF(D17=$M$9,PRODUCT(E17:G17),0)</f>
        <v>0</v>
      </c>
      <c r="N17" s="112">
        <f t="shared" ref="N17:N18" si="5">H17*$H$10+I17*$I$10+J17*$J$10+K17*$K$10+L17*$L$10+M17*$M$10</f>
        <v>14.6472</v>
      </c>
      <c r="O17" s="102"/>
      <c r="R17" s="95"/>
      <c r="S17" s="95"/>
    </row>
    <row r="18" spans="1:19" s="90" customFormat="1" ht="15.9" customHeight="1" x14ac:dyDescent="0.25">
      <c r="A18" s="96"/>
      <c r="B18" s="113" t="s">
        <v>212</v>
      </c>
      <c r="C18" s="97"/>
      <c r="D18" s="104" t="s">
        <v>194</v>
      </c>
      <c r="E18" s="98">
        <v>1</v>
      </c>
      <c r="F18" s="105">
        <v>15</v>
      </c>
      <c r="G18" s="98">
        <f>0.11+0.11+0.2+0.14</f>
        <v>0.56000000000000005</v>
      </c>
      <c r="H18" s="106">
        <f>IF(D18=$H$9,PRODUCT(E18:G18),0)</f>
        <v>0</v>
      </c>
      <c r="I18" s="107">
        <f t="shared" si="4"/>
        <v>8.4</v>
      </c>
      <c r="J18" s="108">
        <f>IF(D18=$J$9,PRODUCT(E18:G18),0)</f>
        <v>0</v>
      </c>
      <c r="K18" s="109">
        <f>IF(D18=$K$9,PRODUCT(E18:G18),0)</f>
        <v>0</v>
      </c>
      <c r="L18" s="110">
        <f>IF(D18=$L$9,PRODUCT(E18:G18),0)</f>
        <v>0</v>
      </c>
      <c r="M18" s="111">
        <f>IF(D18=$M$9,PRODUCT(E18:G18),0)</f>
        <v>0</v>
      </c>
      <c r="N18" s="112">
        <f t="shared" si="5"/>
        <v>4.8719999999999999</v>
      </c>
      <c r="O18" s="102"/>
      <c r="R18" s="95"/>
      <c r="S18" s="95"/>
    </row>
    <row r="19" spans="1:19" s="90" customFormat="1" ht="15.9" customHeight="1" x14ac:dyDescent="0.25">
      <c r="A19" s="96"/>
      <c r="B19" s="134" t="s">
        <v>215</v>
      </c>
      <c r="C19" s="97"/>
      <c r="D19" s="98"/>
      <c r="E19" s="98"/>
      <c r="F19" s="99"/>
      <c r="G19" s="98"/>
      <c r="H19" s="100"/>
      <c r="I19" s="100"/>
      <c r="J19" s="100"/>
      <c r="K19" s="100"/>
      <c r="L19" s="100"/>
      <c r="M19" s="100"/>
      <c r="N19" s="101"/>
      <c r="O19" s="102"/>
      <c r="R19" s="95"/>
      <c r="S19" s="95"/>
    </row>
    <row r="20" spans="1:19" s="90" customFormat="1" ht="15.9" customHeight="1" x14ac:dyDescent="0.25">
      <c r="A20" s="96"/>
      <c r="B20" s="113" t="s">
        <v>201</v>
      </c>
      <c r="C20" s="97"/>
      <c r="D20" s="104" t="s">
        <v>195</v>
      </c>
      <c r="E20" s="98">
        <v>1</v>
      </c>
      <c r="F20" s="105">
        <v>4</v>
      </c>
      <c r="G20" s="98">
        <f>1.34+0.4</f>
        <v>1.7400000000000002</v>
      </c>
      <c r="H20" s="106">
        <f>IF(D20=$H$9,PRODUCT(E20:G20),0)</f>
        <v>0</v>
      </c>
      <c r="I20" s="107">
        <f t="shared" ref="I20:I21" si="6">IF(D20=$I$9,PRODUCT(E20:G20),0)</f>
        <v>0</v>
      </c>
      <c r="J20" s="108">
        <f>IF(D20=$J$9,PRODUCT(E20:G20),0)</f>
        <v>6.9600000000000009</v>
      </c>
      <c r="K20" s="109">
        <f>IF(D20=$K$9,PRODUCT(E20:G20),0)</f>
        <v>0</v>
      </c>
      <c r="L20" s="110">
        <f>IF(D20=$L$9,PRODUCT(E20:G20),0)</f>
        <v>0</v>
      </c>
      <c r="M20" s="111">
        <f>IF(D20=$M$9,PRODUCT(E20:G20),0)</f>
        <v>0</v>
      </c>
      <c r="N20" s="112">
        <f t="shared" ref="N20:N21" si="7">H20*$H$10+I20*$I$10+J20*$J$10+K20*$K$10+L20*$L$10+M20*$M$10</f>
        <v>7.0992000000000006</v>
      </c>
      <c r="O20" s="102"/>
      <c r="R20" s="95"/>
      <c r="S20" s="95"/>
    </row>
    <row r="21" spans="1:19" s="90" customFormat="1" ht="15.9" customHeight="1" x14ac:dyDescent="0.25">
      <c r="A21" s="96"/>
      <c r="B21" s="113" t="s">
        <v>212</v>
      </c>
      <c r="C21" s="97"/>
      <c r="D21" s="104" t="s">
        <v>194</v>
      </c>
      <c r="E21" s="98">
        <v>1</v>
      </c>
      <c r="F21" s="105">
        <v>10</v>
      </c>
      <c r="G21" s="98">
        <f>0.11+0.11+0.2+0.14</f>
        <v>0.56000000000000005</v>
      </c>
      <c r="H21" s="106">
        <f>IF(D21=$H$9,PRODUCT(E21:G21),0)</f>
        <v>0</v>
      </c>
      <c r="I21" s="107">
        <f t="shared" si="6"/>
        <v>5.6000000000000005</v>
      </c>
      <c r="J21" s="108">
        <f>IF(D21=$J$9,PRODUCT(E21:G21),0)</f>
        <v>0</v>
      </c>
      <c r="K21" s="109">
        <f>IF(D21=$K$9,PRODUCT(E21:G21),0)</f>
        <v>0</v>
      </c>
      <c r="L21" s="110">
        <f>IF(D21=$L$9,PRODUCT(E21:G21),0)</f>
        <v>0</v>
      </c>
      <c r="M21" s="111">
        <f>IF(D21=$M$9,PRODUCT(E21:G21),0)</f>
        <v>0</v>
      </c>
      <c r="N21" s="112">
        <f t="shared" si="7"/>
        <v>3.2480000000000002</v>
      </c>
      <c r="O21" s="102"/>
      <c r="R21" s="95"/>
      <c r="S21" s="95"/>
    </row>
    <row r="22" spans="1:19" s="90" customFormat="1" ht="15.9" customHeight="1" x14ac:dyDescent="0.25">
      <c r="A22" s="96"/>
      <c r="B22" s="134" t="s">
        <v>216</v>
      </c>
      <c r="C22" s="97"/>
      <c r="D22" s="98"/>
      <c r="E22" s="98"/>
      <c r="F22" s="99"/>
      <c r="G22" s="98"/>
      <c r="H22" s="100"/>
      <c r="I22" s="100"/>
      <c r="J22" s="100"/>
      <c r="K22" s="100"/>
      <c r="L22" s="100"/>
      <c r="M22" s="100"/>
      <c r="N22" s="101"/>
      <c r="O22" s="102"/>
      <c r="R22" s="95"/>
      <c r="S22" s="95"/>
    </row>
    <row r="23" spans="1:19" s="90" customFormat="1" ht="15.9" customHeight="1" x14ac:dyDescent="0.25">
      <c r="A23" s="96"/>
      <c r="B23" s="113" t="s">
        <v>201</v>
      </c>
      <c r="C23" s="97"/>
      <c r="D23" s="104" t="s">
        <v>195</v>
      </c>
      <c r="E23" s="98">
        <v>1</v>
      </c>
      <c r="F23" s="105">
        <v>4</v>
      </c>
      <c r="G23" s="98">
        <f>3.4+0.4</f>
        <v>3.8</v>
      </c>
      <c r="H23" s="106">
        <f>IF(D23=$H$9,PRODUCT(E23:G23),0)</f>
        <v>0</v>
      </c>
      <c r="I23" s="107">
        <f t="shared" ref="I23:I24" si="8">IF(D23=$I$9,PRODUCT(E23:G23),0)</f>
        <v>0</v>
      </c>
      <c r="J23" s="108">
        <f>IF(D23=$J$9,PRODUCT(E23:G23),0)</f>
        <v>15.2</v>
      </c>
      <c r="K23" s="109">
        <f>IF(D23=$K$9,PRODUCT(E23:G23),0)</f>
        <v>0</v>
      </c>
      <c r="L23" s="110">
        <f>IF(D23=$L$9,PRODUCT(E23:G23),0)</f>
        <v>0</v>
      </c>
      <c r="M23" s="111">
        <f>IF(D23=$M$9,PRODUCT(E23:G23),0)</f>
        <v>0</v>
      </c>
      <c r="N23" s="112">
        <f t="shared" ref="N23:N24" si="9">H23*$H$10+I23*$I$10+J23*$J$10+K23*$K$10+L23*$L$10+M23*$M$10</f>
        <v>15.504</v>
      </c>
      <c r="O23" s="102"/>
      <c r="R23" s="95"/>
      <c r="S23" s="95"/>
    </row>
    <row r="24" spans="1:19" s="90" customFormat="1" ht="15.9" customHeight="1" x14ac:dyDescent="0.25">
      <c r="A24" s="96"/>
      <c r="B24" s="113" t="s">
        <v>212</v>
      </c>
      <c r="C24" s="97"/>
      <c r="D24" s="104" t="s">
        <v>194</v>
      </c>
      <c r="E24" s="98">
        <v>1</v>
      </c>
      <c r="F24" s="105">
        <f>15+5</f>
        <v>20</v>
      </c>
      <c r="G24" s="98">
        <f>0.11+0.11+0.2+0.14</f>
        <v>0.56000000000000005</v>
      </c>
      <c r="H24" s="106">
        <f>IF(D24=$H$9,PRODUCT(E24:G24),0)</f>
        <v>0</v>
      </c>
      <c r="I24" s="107">
        <f t="shared" si="8"/>
        <v>11.200000000000001</v>
      </c>
      <c r="J24" s="108">
        <f>IF(D24=$J$9,PRODUCT(E24:G24),0)</f>
        <v>0</v>
      </c>
      <c r="K24" s="109">
        <f>IF(D24=$K$9,PRODUCT(E24:G24),0)</f>
        <v>0</v>
      </c>
      <c r="L24" s="110">
        <f>IF(D24=$L$9,PRODUCT(E24:G24),0)</f>
        <v>0</v>
      </c>
      <c r="M24" s="111">
        <f>IF(D24=$M$9,PRODUCT(E24:G24),0)</f>
        <v>0</v>
      </c>
      <c r="N24" s="112">
        <f t="shared" si="9"/>
        <v>6.4960000000000004</v>
      </c>
      <c r="O24" s="102"/>
      <c r="R24" s="95"/>
      <c r="S24" s="95"/>
    </row>
    <row r="25" spans="1:19" s="90" customFormat="1" ht="15.9" customHeight="1" x14ac:dyDescent="0.25">
      <c r="A25" s="96"/>
      <c r="B25" s="134" t="s">
        <v>217</v>
      </c>
      <c r="C25" s="97"/>
      <c r="D25" s="98"/>
      <c r="E25" s="98"/>
      <c r="F25" s="99"/>
      <c r="G25" s="98"/>
      <c r="H25" s="100"/>
      <c r="I25" s="100"/>
      <c r="J25" s="100"/>
      <c r="K25" s="100"/>
      <c r="L25" s="100"/>
      <c r="M25" s="100"/>
      <c r="N25" s="101"/>
      <c r="O25" s="102"/>
      <c r="R25" s="95"/>
      <c r="S25" s="95"/>
    </row>
    <row r="26" spans="1:19" s="90" customFormat="1" ht="15.9" customHeight="1" x14ac:dyDescent="0.25">
      <c r="A26" s="96"/>
      <c r="B26" s="113" t="s">
        <v>201</v>
      </c>
      <c r="C26" s="97"/>
      <c r="D26" s="104" t="s">
        <v>195</v>
      </c>
      <c r="E26" s="98">
        <v>1</v>
      </c>
      <c r="F26" s="105">
        <v>4</v>
      </c>
      <c r="G26" s="98">
        <f>2.13+0.4</f>
        <v>2.5299999999999998</v>
      </c>
      <c r="H26" s="106">
        <f>IF(D26=$H$9,PRODUCT(E26:G26),0)</f>
        <v>0</v>
      </c>
      <c r="I26" s="107">
        <f t="shared" ref="I26:I27" si="10">IF(D26=$I$9,PRODUCT(E26:G26),0)</f>
        <v>0</v>
      </c>
      <c r="J26" s="108">
        <f>IF(D26=$J$9,PRODUCT(E26:G26),0)</f>
        <v>10.119999999999999</v>
      </c>
      <c r="K26" s="109">
        <f>IF(D26=$K$9,PRODUCT(E26:G26),0)</f>
        <v>0</v>
      </c>
      <c r="L26" s="110">
        <f>IF(D26=$L$9,PRODUCT(E26:G26),0)</f>
        <v>0</v>
      </c>
      <c r="M26" s="111">
        <f>IF(D26=$M$9,PRODUCT(E26:G26),0)</f>
        <v>0</v>
      </c>
      <c r="N26" s="112">
        <f t="shared" ref="N26:N27" si="11">H26*$H$10+I26*$I$10+J26*$J$10+K26*$K$10+L26*$L$10+M26*$M$10</f>
        <v>10.3224</v>
      </c>
      <c r="O26" s="102"/>
      <c r="R26" s="95"/>
      <c r="S26" s="95"/>
    </row>
    <row r="27" spans="1:19" s="90" customFormat="1" ht="15.9" customHeight="1" x14ac:dyDescent="0.25">
      <c r="A27" s="96"/>
      <c r="B27" s="113" t="s">
        <v>212</v>
      </c>
      <c r="C27" s="97"/>
      <c r="D27" s="104" t="s">
        <v>194</v>
      </c>
      <c r="E27" s="98">
        <v>1</v>
      </c>
      <c r="F27" s="105">
        <v>15</v>
      </c>
      <c r="G27" s="98">
        <f>0.11+0.11+0.2+0.14</f>
        <v>0.56000000000000005</v>
      </c>
      <c r="H27" s="106">
        <f>IF(D27=$H$9,PRODUCT(E27:G27),0)</f>
        <v>0</v>
      </c>
      <c r="I27" s="107">
        <f t="shared" si="10"/>
        <v>8.4</v>
      </c>
      <c r="J27" s="108">
        <f>IF(D27=$J$9,PRODUCT(E27:G27),0)</f>
        <v>0</v>
      </c>
      <c r="K27" s="109">
        <f>IF(D27=$K$9,PRODUCT(E27:G27),0)</f>
        <v>0</v>
      </c>
      <c r="L27" s="110">
        <f>IF(D27=$L$9,PRODUCT(E27:G27),0)</f>
        <v>0</v>
      </c>
      <c r="M27" s="111">
        <f>IF(D27=$M$9,PRODUCT(E27:G27),0)</f>
        <v>0</v>
      </c>
      <c r="N27" s="112">
        <f t="shared" si="11"/>
        <v>4.8719999999999999</v>
      </c>
      <c r="O27" s="102"/>
      <c r="R27" s="95"/>
      <c r="S27" s="95"/>
    </row>
    <row r="28" spans="1:19" s="90" customFormat="1" ht="15.9" customHeight="1" x14ac:dyDescent="0.25">
      <c r="A28" s="96"/>
      <c r="B28" s="134" t="s">
        <v>218</v>
      </c>
      <c r="C28" s="97"/>
      <c r="D28" s="98"/>
      <c r="E28" s="98"/>
      <c r="F28" s="99"/>
      <c r="G28" s="98"/>
      <c r="H28" s="100"/>
      <c r="I28" s="100"/>
      <c r="J28" s="100"/>
      <c r="K28" s="100"/>
      <c r="L28" s="100"/>
      <c r="M28" s="100"/>
      <c r="N28" s="101"/>
      <c r="O28" s="102"/>
      <c r="R28" s="95"/>
      <c r="S28" s="95"/>
    </row>
    <row r="29" spans="1:19" s="90" customFormat="1" ht="15.9" customHeight="1" x14ac:dyDescent="0.25">
      <c r="A29" s="96"/>
      <c r="B29" s="113" t="s">
        <v>201</v>
      </c>
      <c r="C29" s="97"/>
      <c r="D29" s="104" t="s">
        <v>195</v>
      </c>
      <c r="E29" s="98">
        <v>1</v>
      </c>
      <c r="F29" s="105">
        <v>4</v>
      </c>
      <c r="G29" s="98">
        <f>1.3+0.4</f>
        <v>1.7000000000000002</v>
      </c>
      <c r="H29" s="106">
        <f>IF(D29=$H$9,PRODUCT(E29:G29),0)</f>
        <v>0</v>
      </c>
      <c r="I29" s="107">
        <f t="shared" ref="I29:I30" si="12">IF(D29=$I$9,PRODUCT(E29:G29),0)</f>
        <v>0</v>
      </c>
      <c r="J29" s="108">
        <f>IF(D29=$J$9,PRODUCT(E29:G29),0)</f>
        <v>6.8000000000000007</v>
      </c>
      <c r="K29" s="109">
        <f>IF(D29=$K$9,PRODUCT(E29:G29),0)</f>
        <v>0</v>
      </c>
      <c r="L29" s="110">
        <f>IF(D29=$L$9,PRODUCT(E29:G29),0)</f>
        <v>0</v>
      </c>
      <c r="M29" s="111">
        <f>IF(D29=$M$9,PRODUCT(E29:G29),0)</f>
        <v>0</v>
      </c>
      <c r="N29" s="112">
        <f t="shared" ref="N29:N30" si="13">H29*$H$10+I29*$I$10+J29*$J$10+K29*$K$10+L29*$L$10+M29*$M$10</f>
        <v>6.9360000000000008</v>
      </c>
      <c r="O29" s="102"/>
      <c r="R29" s="95"/>
      <c r="S29" s="95"/>
    </row>
    <row r="30" spans="1:19" s="90" customFormat="1" ht="15.9" customHeight="1" x14ac:dyDescent="0.25">
      <c r="A30" s="96"/>
      <c r="B30" s="113" t="s">
        <v>212</v>
      </c>
      <c r="C30" s="97"/>
      <c r="D30" s="104" t="s">
        <v>194</v>
      </c>
      <c r="E30" s="98">
        <v>1</v>
      </c>
      <c r="F30" s="105">
        <v>10</v>
      </c>
      <c r="G30" s="98">
        <f>0.11+0.11+0.2+0.14</f>
        <v>0.56000000000000005</v>
      </c>
      <c r="H30" s="106">
        <f>IF(D30=$H$9,PRODUCT(E30:G30),0)</f>
        <v>0</v>
      </c>
      <c r="I30" s="107">
        <f t="shared" si="12"/>
        <v>5.6000000000000005</v>
      </c>
      <c r="J30" s="108">
        <f>IF(D30=$J$9,PRODUCT(E30:G30),0)</f>
        <v>0</v>
      </c>
      <c r="K30" s="109">
        <f>IF(D30=$K$9,PRODUCT(E30:G30),0)</f>
        <v>0</v>
      </c>
      <c r="L30" s="110">
        <f>IF(D30=$L$9,PRODUCT(E30:G30),0)</f>
        <v>0</v>
      </c>
      <c r="M30" s="111">
        <f>IF(D30=$M$9,PRODUCT(E30:G30),0)</f>
        <v>0</v>
      </c>
      <c r="N30" s="112">
        <f t="shared" si="13"/>
        <v>3.2480000000000002</v>
      </c>
      <c r="O30" s="102"/>
      <c r="R30" s="95"/>
      <c r="S30" s="95"/>
    </row>
    <row r="31" spans="1:19" s="90" customFormat="1" ht="15.9" customHeight="1" x14ac:dyDescent="0.25">
      <c r="A31" s="96"/>
      <c r="B31" s="134" t="s">
        <v>219</v>
      </c>
      <c r="C31" s="97"/>
      <c r="D31" s="98"/>
      <c r="E31" s="98"/>
      <c r="F31" s="99"/>
      <c r="G31" s="98"/>
      <c r="H31" s="100"/>
      <c r="I31" s="100"/>
      <c r="J31" s="100"/>
      <c r="K31" s="100"/>
      <c r="L31" s="100"/>
      <c r="M31" s="100"/>
      <c r="N31" s="101"/>
      <c r="O31" s="102"/>
      <c r="R31" s="95"/>
      <c r="S31" s="95"/>
    </row>
    <row r="32" spans="1:19" s="90" customFormat="1" ht="15.9" customHeight="1" x14ac:dyDescent="0.25">
      <c r="A32" s="96"/>
      <c r="B32" s="113" t="s">
        <v>201</v>
      </c>
      <c r="C32" s="97"/>
      <c r="D32" s="104" t="s">
        <v>195</v>
      </c>
      <c r="E32" s="98">
        <v>1</v>
      </c>
      <c r="F32" s="105">
        <v>4</v>
      </c>
      <c r="G32" s="98">
        <f>3.97+0.4</f>
        <v>4.37</v>
      </c>
      <c r="H32" s="106">
        <f>IF(D32=$H$9,PRODUCT(E32:G32),0)</f>
        <v>0</v>
      </c>
      <c r="I32" s="107">
        <f t="shared" ref="I32:I33" si="14">IF(D32=$I$9,PRODUCT(E32:G32),0)</f>
        <v>0</v>
      </c>
      <c r="J32" s="108">
        <f>IF(D32=$J$9,PRODUCT(E32:G32),0)</f>
        <v>17.48</v>
      </c>
      <c r="K32" s="109">
        <f>IF(D32=$K$9,PRODUCT(E32:G32),0)</f>
        <v>0</v>
      </c>
      <c r="L32" s="110">
        <f>IF(D32=$L$9,PRODUCT(E32:G32),0)</f>
        <v>0</v>
      </c>
      <c r="M32" s="111">
        <f>IF(D32=$M$9,PRODUCT(E32:G32),0)</f>
        <v>0</v>
      </c>
      <c r="N32" s="112">
        <f t="shared" ref="N32:N33" si="15">H32*$H$10+I32*$I$10+J32*$J$10+K32*$K$10+L32*$L$10+M32*$M$10</f>
        <v>17.829599999999999</v>
      </c>
      <c r="O32" s="102"/>
      <c r="R32" s="95"/>
      <c r="S32" s="95"/>
    </row>
    <row r="33" spans="1:19" s="90" customFormat="1" ht="15.9" customHeight="1" x14ac:dyDescent="0.25">
      <c r="A33" s="96"/>
      <c r="B33" s="113" t="s">
        <v>212</v>
      </c>
      <c r="C33" s="97"/>
      <c r="D33" s="104" t="s">
        <v>194</v>
      </c>
      <c r="E33" s="98">
        <v>1</v>
      </c>
      <c r="F33" s="105">
        <v>22</v>
      </c>
      <c r="G33" s="98">
        <f>0.11+0.11+0.2+0.14</f>
        <v>0.56000000000000005</v>
      </c>
      <c r="H33" s="106">
        <f>IF(D33=$H$9,PRODUCT(E33:G33),0)</f>
        <v>0</v>
      </c>
      <c r="I33" s="107">
        <f t="shared" si="14"/>
        <v>12.32</v>
      </c>
      <c r="J33" s="108">
        <f>IF(D33=$J$9,PRODUCT(E33:G33),0)</f>
        <v>0</v>
      </c>
      <c r="K33" s="109">
        <f>IF(D33=$K$9,PRODUCT(E33:G33),0)</f>
        <v>0</v>
      </c>
      <c r="L33" s="110">
        <f>IF(D33=$L$9,PRODUCT(E33:G33),0)</f>
        <v>0</v>
      </c>
      <c r="M33" s="111">
        <f>IF(D33=$M$9,PRODUCT(E33:G33),0)</f>
        <v>0</v>
      </c>
      <c r="N33" s="112">
        <f t="shared" si="15"/>
        <v>7.1456</v>
      </c>
      <c r="O33" s="102"/>
      <c r="R33" s="95"/>
      <c r="S33" s="95"/>
    </row>
    <row r="34" spans="1:19" s="90" customFormat="1" ht="15.9" customHeight="1" x14ac:dyDescent="0.25">
      <c r="A34" s="96"/>
      <c r="B34" s="134" t="s">
        <v>220</v>
      </c>
      <c r="C34" s="97"/>
      <c r="D34" s="98"/>
      <c r="E34" s="98"/>
      <c r="F34" s="99"/>
      <c r="G34" s="98"/>
      <c r="H34" s="100"/>
      <c r="I34" s="100"/>
      <c r="J34" s="100"/>
      <c r="K34" s="100"/>
      <c r="L34" s="100"/>
      <c r="M34" s="100"/>
      <c r="N34" s="101"/>
      <c r="O34" s="102"/>
      <c r="R34" s="95"/>
      <c r="S34" s="95"/>
    </row>
    <row r="35" spans="1:19" s="90" customFormat="1" ht="15.9" customHeight="1" x14ac:dyDescent="0.25">
      <c r="A35" s="96"/>
      <c r="B35" s="113" t="s">
        <v>201</v>
      </c>
      <c r="C35" s="97"/>
      <c r="D35" s="104" t="s">
        <v>195</v>
      </c>
      <c r="E35" s="98">
        <v>1</v>
      </c>
      <c r="F35" s="105">
        <v>2</v>
      </c>
      <c r="G35" s="98">
        <f>15.34+0.6</f>
        <v>15.94</v>
      </c>
      <c r="H35" s="106">
        <f>IF(D35=$H$9,PRODUCT(E35:G35),0)</f>
        <v>0</v>
      </c>
      <c r="I35" s="107">
        <f t="shared" ref="I35:I36" si="16">IF(D35=$I$9,PRODUCT(E35:G35),0)</f>
        <v>0</v>
      </c>
      <c r="J35" s="108">
        <f>IF(D35=$J$9,PRODUCT(E35:G35),0)</f>
        <v>31.88</v>
      </c>
      <c r="K35" s="109">
        <f>IF(D35=$K$9,PRODUCT(E35:G35),0)</f>
        <v>0</v>
      </c>
      <c r="L35" s="110">
        <f>IF(D35=$L$9,PRODUCT(E35:G35),0)</f>
        <v>0</v>
      </c>
      <c r="M35" s="111">
        <f>IF(D35=$M$9,PRODUCT(E35:G35),0)</f>
        <v>0</v>
      </c>
      <c r="N35" s="112">
        <f t="shared" ref="N35:N36" si="17">H35*$H$10+I35*$I$10+J35*$J$10+K35*$K$10+L35*$L$10+M35*$M$10</f>
        <v>32.517600000000002</v>
      </c>
      <c r="O35" s="102"/>
      <c r="R35" s="95"/>
      <c r="S35" s="95"/>
    </row>
    <row r="36" spans="1:19" s="90" customFormat="1" ht="15.9" customHeight="1" x14ac:dyDescent="0.25">
      <c r="A36" s="96"/>
      <c r="B36" s="113" t="s">
        <v>212</v>
      </c>
      <c r="C36" s="97"/>
      <c r="D36" s="104" t="s">
        <v>193</v>
      </c>
      <c r="E36" s="98">
        <v>1</v>
      </c>
      <c r="F36" s="105">
        <v>77</v>
      </c>
      <c r="G36" s="98">
        <f>0.12+0.2</f>
        <v>0.32</v>
      </c>
      <c r="H36" s="106">
        <f>IF(D36=$H$9,PRODUCT(E36:G36),0)</f>
        <v>24.64</v>
      </c>
      <c r="I36" s="107">
        <f t="shared" si="16"/>
        <v>0</v>
      </c>
      <c r="J36" s="108">
        <f>IF(D36=$J$9,PRODUCT(E36:G36),0)</f>
        <v>0</v>
      </c>
      <c r="K36" s="109">
        <f>IF(D36=$K$9,PRODUCT(E36:G36),0)</f>
        <v>0</v>
      </c>
      <c r="L36" s="110">
        <f>IF(D36=$L$9,PRODUCT(E36:G36),0)</f>
        <v>0</v>
      </c>
      <c r="M36" s="111">
        <f>IF(D36=$M$9,PRODUCT(E36:G36),0)</f>
        <v>0</v>
      </c>
      <c r="N36" s="112">
        <f t="shared" si="17"/>
        <v>6.1107199999999997</v>
      </c>
      <c r="O36" s="102"/>
      <c r="R36" s="95"/>
      <c r="S36" s="95"/>
    </row>
    <row r="37" spans="1:19" s="90" customFormat="1" ht="15.9" customHeight="1" x14ac:dyDescent="0.25">
      <c r="A37" s="96"/>
      <c r="B37" s="135" t="s">
        <v>221</v>
      </c>
      <c r="C37" s="97"/>
      <c r="D37" s="104"/>
      <c r="E37" s="98"/>
      <c r="F37" s="105"/>
      <c r="G37" s="98"/>
      <c r="H37" s="106"/>
      <c r="I37" s="107"/>
      <c r="J37" s="108"/>
      <c r="K37" s="109"/>
      <c r="L37" s="110"/>
      <c r="M37" s="111"/>
      <c r="N37" s="112"/>
      <c r="O37" s="102"/>
      <c r="R37" s="95"/>
      <c r="S37" s="95"/>
    </row>
    <row r="38" spans="1:19" s="90" customFormat="1" ht="15.9" customHeight="1" x14ac:dyDescent="0.25">
      <c r="A38" s="96"/>
      <c r="B38" s="113" t="s">
        <v>222</v>
      </c>
      <c r="C38" s="97"/>
      <c r="D38" s="104" t="s">
        <v>195</v>
      </c>
      <c r="E38" s="98">
        <v>9</v>
      </c>
      <c r="F38" s="105">
        <v>1</v>
      </c>
      <c r="G38" s="98">
        <f>25.79+1.8</f>
        <v>27.59</v>
      </c>
      <c r="H38" s="106">
        <f>IF(D38=$H$9,PRODUCT(E38:G38),0)</f>
        <v>0</v>
      </c>
      <c r="I38" s="107">
        <f t="shared" ref="I38:I39" si="18">IF(D38=$I$9,PRODUCT(E38:G38),0)</f>
        <v>0</v>
      </c>
      <c r="J38" s="108">
        <f>IF(D38=$J$9,PRODUCT(E38:G38),0)</f>
        <v>248.31</v>
      </c>
      <c r="K38" s="109">
        <f>IF(D38=$K$9,PRODUCT(E38:G38),0)</f>
        <v>0</v>
      </c>
      <c r="L38" s="110">
        <f>IF(D38=$L$9,PRODUCT(E38:G38),0)</f>
        <v>0</v>
      </c>
      <c r="M38" s="111">
        <f>IF(D38=$M$9,PRODUCT(E38:G38),0)</f>
        <v>0</v>
      </c>
      <c r="N38" s="112">
        <f t="shared" ref="N38:N39" si="19">H38*$H$10+I38*$I$10+J38*$J$10+K38*$K$10+L38*$L$10+M38*$M$10</f>
        <v>253.27620000000002</v>
      </c>
      <c r="O38" s="102"/>
      <c r="R38" s="95"/>
      <c r="S38" s="95"/>
    </row>
    <row r="39" spans="1:19" s="90" customFormat="1" ht="15.9" customHeight="1" x14ac:dyDescent="0.25">
      <c r="A39" s="96"/>
      <c r="B39" s="113" t="s">
        <v>223</v>
      </c>
      <c r="C39" s="97"/>
      <c r="D39" s="104" t="s">
        <v>194</v>
      </c>
      <c r="E39" s="98">
        <v>9</v>
      </c>
      <c r="F39" s="105">
        <v>1</v>
      </c>
      <c r="G39" s="98">
        <v>23</v>
      </c>
      <c r="H39" s="106">
        <f>IF(D39=$H$9,PRODUCT(E39:G39),0)</f>
        <v>0</v>
      </c>
      <c r="I39" s="107">
        <f t="shared" si="18"/>
        <v>207</v>
      </c>
      <c r="J39" s="108">
        <f>IF(D39=$J$9,PRODUCT(E39:G39),0)</f>
        <v>0</v>
      </c>
      <c r="K39" s="109">
        <f>IF(D39=$K$9,PRODUCT(E39:G39),0)</f>
        <v>0</v>
      </c>
      <c r="L39" s="110">
        <f>IF(D39=$L$9,PRODUCT(E39:G39),0)</f>
        <v>0</v>
      </c>
      <c r="M39" s="111">
        <f>IF(D39=$M$9,PRODUCT(E39:G39),0)</f>
        <v>0</v>
      </c>
      <c r="N39" s="112">
        <f t="shared" si="19"/>
        <v>120.05999999999999</v>
      </c>
      <c r="O39" s="102"/>
      <c r="R39" s="95"/>
      <c r="S39" s="95"/>
    </row>
    <row r="40" spans="1:19" s="90" customFormat="1" ht="15.9" customHeight="1" x14ac:dyDescent="0.25">
      <c r="A40" s="96"/>
      <c r="B40" s="135" t="s">
        <v>224</v>
      </c>
      <c r="C40" s="97"/>
      <c r="D40" s="104"/>
      <c r="E40" s="98"/>
      <c r="F40" s="105"/>
      <c r="G40" s="98"/>
      <c r="H40" s="106"/>
      <c r="I40" s="107"/>
      <c r="J40" s="108"/>
      <c r="K40" s="109"/>
      <c r="L40" s="110"/>
      <c r="M40" s="111"/>
      <c r="N40" s="112"/>
      <c r="O40" s="102"/>
      <c r="R40" s="95"/>
      <c r="S40" s="95"/>
    </row>
    <row r="41" spans="1:19" s="90" customFormat="1" ht="15.9" customHeight="1" x14ac:dyDescent="0.25">
      <c r="A41" s="96"/>
      <c r="B41" s="113" t="s">
        <v>225</v>
      </c>
      <c r="C41" s="97"/>
      <c r="D41" s="104" t="s">
        <v>193</v>
      </c>
      <c r="E41" s="98">
        <v>1</v>
      </c>
      <c r="F41" s="105">
        <f>3/0.2</f>
        <v>15</v>
      </c>
      <c r="G41" s="98">
        <f>4.63+0.3</f>
        <v>4.93</v>
      </c>
      <c r="H41" s="106">
        <f>IF(D41=$H$9,PRODUCT(E41:G41),0)</f>
        <v>73.949999999999989</v>
      </c>
      <c r="I41" s="107">
        <f t="shared" ref="I41:I42" si="20">IF(D41=$I$9,PRODUCT(E41:G41),0)</f>
        <v>0</v>
      </c>
      <c r="J41" s="108">
        <f>IF(D41=$J$9,PRODUCT(E41:G41),0)</f>
        <v>0</v>
      </c>
      <c r="K41" s="109">
        <f>IF(D41=$K$9,PRODUCT(E41:G41),0)</f>
        <v>0</v>
      </c>
      <c r="L41" s="110">
        <f>IF(D41=$L$9,PRODUCT(E41:G41),0)</f>
        <v>0</v>
      </c>
      <c r="M41" s="111">
        <f>IF(D41=$M$9,PRODUCT(E41:G41),0)</f>
        <v>0</v>
      </c>
      <c r="N41" s="112">
        <f t="shared" ref="N41:N42" si="21">H41*$H$10+I41*$I$10+J41*$J$10+K41*$K$10+L41*$L$10+M41*$M$10</f>
        <v>18.339599999999997</v>
      </c>
      <c r="O41" s="102"/>
      <c r="R41" s="95"/>
      <c r="S41" s="95"/>
    </row>
    <row r="42" spans="1:19" s="90" customFormat="1" ht="15.9" customHeight="1" x14ac:dyDescent="0.25">
      <c r="A42" s="96"/>
      <c r="B42" s="113" t="s">
        <v>226</v>
      </c>
      <c r="C42" s="97"/>
      <c r="D42" s="104" t="s">
        <v>193</v>
      </c>
      <c r="E42" s="98">
        <v>1</v>
      </c>
      <c r="F42" s="105">
        <f>4.6/0.2</f>
        <v>22.999999999999996</v>
      </c>
      <c r="G42" s="98">
        <v>3</v>
      </c>
      <c r="H42" s="106">
        <f>IF(D42=$H$9,PRODUCT(E42:G42),0)</f>
        <v>68.999999999999986</v>
      </c>
      <c r="I42" s="107">
        <f t="shared" si="20"/>
        <v>0</v>
      </c>
      <c r="J42" s="108">
        <f>IF(D42=$J$9,PRODUCT(E42:G42),0)</f>
        <v>0</v>
      </c>
      <c r="K42" s="109">
        <f>IF(D42=$K$9,PRODUCT(E42:G42),0)</f>
        <v>0</v>
      </c>
      <c r="L42" s="110">
        <f>IF(D42=$L$9,PRODUCT(E42:G42),0)</f>
        <v>0</v>
      </c>
      <c r="M42" s="111">
        <f>IF(D42=$M$9,PRODUCT(E42:G42),0)</f>
        <v>0</v>
      </c>
      <c r="N42" s="112">
        <f t="shared" si="21"/>
        <v>17.111999999999995</v>
      </c>
      <c r="O42" s="102"/>
      <c r="R42" s="95"/>
      <c r="S42" s="95"/>
    </row>
    <row r="43" spans="1:19" s="90" customFormat="1" ht="15.9" customHeight="1" x14ac:dyDescent="0.25">
      <c r="A43" s="96"/>
      <c r="B43" s="113"/>
      <c r="C43" s="97"/>
      <c r="D43" s="104"/>
      <c r="E43" s="98"/>
      <c r="F43" s="105"/>
      <c r="G43" s="98"/>
      <c r="H43" s="106"/>
      <c r="I43" s="107"/>
      <c r="J43" s="108"/>
      <c r="K43" s="109"/>
      <c r="L43" s="110"/>
      <c r="M43" s="111"/>
      <c r="N43" s="112"/>
      <c r="O43" s="102"/>
      <c r="R43" s="95"/>
      <c r="S43" s="95"/>
    </row>
    <row r="44" spans="1:19" s="90" customFormat="1" ht="15.9" customHeight="1" thickBot="1" x14ac:dyDescent="0.3">
      <c r="A44" s="96"/>
      <c r="B44" s="113"/>
      <c r="C44" s="97"/>
      <c r="D44" s="104"/>
      <c r="E44" s="98"/>
      <c r="F44" s="105"/>
      <c r="G44" s="98"/>
      <c r="H44" s="106">
        <f>SUM(H14:H42)</f>
        <v>167.58999999999997</v>
      </c>
      <c r="I44" s="106">
        <f t="shared" ref="I44:M44" si="22">SUM(I14:I42)</f>
        <v>272.52</v>
      </c>
      <c r="J44" s="106">
        <f t="shared" si="22"/>
        <v>371.23</v>
      </c>
      <c r="K44" s="106">
        <f t="shared" si="22"/>
        <v>0</v>
      </c>
      <c r="L44" s="106">
        <f t="shared" si="22"/>
        <v>0</v>
      </c>
      <c r="M44" s="106">
        <f t="shared" si="22"/>
        <v>0</v>
      </c>
      <c r="N44" s="112"/>
      <c r="O44" s="102"/>
      <c r="R44" s="95"/>
      <c r="S44" s="95"/>
    </row>
    <row r="45" spans="1:19" s="90" customFormat="1" ht="15.9" customHeight="1" thickBot="1" x14ac:dyDescent="0.3">
      <c r="A45" s="96"/>
      <c r="B45" s="113"/>
      <c r="C45" s="97"/>
      <c r="D45" s="104"/>
      <c r="E45" s="98"/>
      <c r="F45" s="105"/>
      <c r="G45" s="136"/>
      <c r="H45" s="138">
        <f>ROUND(H44/9,0)</f>
        <v>19</v>
      </c>
      <c r="I45" s="139">
        <f t="shared" ref="I45:J45" si="23">ROUND(I44/9,0)</f>
        <v>30</v>
      </c>
      <c r="J45" s="140">
        <f t="shared" si="23"/>
        <v>41</v>
      </c>
      <c r="K45" s="137"/>
      <c r="L45" s="110"/>
      <c r="M45" s="111"/>
      <c r="N45" s="112"/>
      <c r="O45" s="102"/>
      <c r="R45" s="95"/>
      <c r="S45" s="95"/>
    </row>
    <row r="46" spans="1:19" s="90" customFormat="1" ht="15.9" customHeight="1" x14ac:dyDescent="0.25">
      <c r="A46" s="96"/>
      <c r="B46" s="113"/>
      <c r="C46" s="97"/>
      <c r="D46" s="104"/>
      <c r="E46" s="98"/>
      <c r="F46" s="105"/>
      <c r="G46" s="98"/>
      <c r="H46" s="131"/>
      <c r="I46" s="132"/>
      <c r="J46" s="133"/>
      <c r="K46" s="109"/>
      <c r="L46" s="110"/>
      <c r="M46" s="111"/>
      <c r="N46" s="112"/>
      <c r="O46" s="102"/>
      <c r="R46" s="95"/>
      <c r="S46" s="95"/>
    </row>
    <row r="47" spans="1:19" s="90" customFormat="1" ht="15.9" customHeight="1" thickBot="1" x14ac:dyDescent="0.3">
      <c r="A47" s="91" t="s">
        <v>200</v>
      </c>
      <c r="B47" s="92" t="s">
        <v>227</v>
      </c>
      <c r="C47" s="91"/>
      <c r="D47" s="91"/>
      <c r="E47" s="91"/>
      <c r="F47" s="91"/>
      <c r="G47" s="91"/>
      <c r="H47" s="93">
        <f>SUM(H50:H51)</f>
        <v>0</v>
      </c>
      <c r="I47" s="93">
        <f>SUM(I50:I50)</f>
        <v>0</v>
      </c>
      <c r="J47" s="93">
        <f>SUM(J50:J50)</f>
        <v>0</v>
      </c>
      <c r="K47" s="93">
        <f>SUM(K50:K50)</f>
        <v>0</v>
      </c>
      <c r="L47" s="93">
        <f>SUM(L50:L50)</f>
        <v>0</v>
      </c>
      <c r="M47" s="93">
        <f>SUM(M50:M50)</f>
        <v>0</v>
      </c>
      <c r="N47" s="94">
        <f>SUM(N48:N51)</f>
        <v>56.064</v>
      </c>
      <c r="O47" s="91"/>
      <c r="R47" s="95"/>
      <c r="S47" s="95"/>
    </row>
    <row r="48" spans="1:19" s="90" customFormat="1" ht="15.9" customHeight="1" x14ac:dyDescent="0.25">
      <c r="A48" s="96"/>
      <c r="B48" s="141" t="s">
        <v>228</v>
      </c>
      <c r="C48" s="97"/>
      <c r="D48" s="104"/>
      <c r="E48" s="98"/>
      <c r="F48" s="105"/>
      <c r="G48" s="98"/>
      <c r="H48" s="106"/>
      <c r="I48" s="107"/>
      <c r="J48" s="108"/>
      <c r="K48" s="109"/>
      <c r="L48" s="110"/>
      <c r="M48" s="111"/>
      <c r="N48" s="112"/>
      <c r="O48" s="102"/>
      <c r="R48" s="95"/>
      <c r="S48" s="95"/>
    </row>
    <row r="49" spans="1:19" s="90" customFormat="1" ht="15.9" customHeight="1" x14ac:dyDescent="0.25">
      <c r="A49" s="96"/>
      <c r="B49" s="141" t="s">
        <v>229</v>
      </c>
      <c r="C49" s="97"/>
      <c r="D49" s="104"/>
      <c r="E49" s="98"/>
      <c r="F49" s="105"/>
      <c r="G49" s="98"/>
      <c r="H49" s="106"/>
      <c r="I49" s="107"/>
      <c r="J49" s="108"/>
      <c r="K49" s="109"/>
      <c r="L49" s="110"/>
      <c r="M49" s="111"/>
      <c r="N49" s="112"/>
      <c r="O49" s="102"/>
      <c r="R49" s="95"/>
      <c r="S49" s="95"/>
    </row>
    <row r="50" spans="1:19" s="90" customFormat="1" ht="15.9" customHeight="1" x14ac:dyDescent="0.25">
      <c r="A50" s="96"/>
      <c r="B50" s="141" t="s">
        <v>230</v>
      </c>
      <c r="C50" s="97"/>
      <c r="D50" s="104"/>
      <c r="E50" s="98"/>
      <c r="F50" s="105"/>
      <c r="G50" s="98"/>
      <c r="H50" s="106"/>
      <c r="I50" s="107"/>
      <c r="J50" s="108"/>
      <c r="K50" s="109"/>
      <c r="L50" s="110"/>
      <c r="M50" s="111"/>
      <c r="N50" s="112"/>
      <c r="O50" s="102"/>
      <c r="R50" s="95"/>
      <c r="S50" s="95"/>
    </row>
    <row r="51" spans="1:19" s="90" customFormat="1" ht="15.9" customHeight="1" x14ac:dyDescent="0.25">
      <c r="A51" s="96"/>
      <c r="B51" s="113" t="s">
        <v>225</v>
      </c>
      <c r="C51" s="97"/>
      <c r="D51" s="104" t="s">
        <v>196</v>
      </c>
      <c r="E51" s="98">
        <v>2</v>
      </c>
      <c r="F51" s="105">
        <v>6</v>
      </c>
      <c r="G51" s="98">
        <v>2.92</v>
      </c>
      <c r="H51" s="106">
        <f>IF(D51=$H$9,PRODUCT(E51:G51),0)</f>
        <v>0</v>
      </c>
      <c r="I51" s="107">
        <f t="shared" ref="I51:I52" si="24">IF(D51=$I$9,PRODUCT(E51:G51),0)</f>
        <v>0</v>
      </c>
      <c r="J51" s="108">
        <f>IF(D51=$J$9,PRODUCT(E51:G51),0)</f>
        <v>0</v>
      </c>
      <c r="K51" s="109">
        <f>IF(D51=$K$9,PRODUCT(E51:G51),0)</f>
        <v>35.04</v>
      </c>
      <c r="L51" s="110">
        <f>IF(D51=$L$9,PRODUCT(E51:G51),0)</f>
        <v>0</v>
      </c>
      <c r="M51" s="111">
        <f>IF(D51=$M$9,PRODUCT(E51:G51),0)</f>
        <v>0</v>
      </c>
      <c r="N51" s="112">
        <f t="shared" ref="N51:N52" si="25">H51*$H$10+I51*$I$10+J51*$J$10+K51*$K$10+L51*$L$10+M51*$M$10</f>
        <v>56.064</v>
      </c>
      <c r="O51" s="102"/>
      <c r="R51" s="95"/>
      <c r="S51" s="95"/>
    </row>
    <row r="52" spans="1:19" s="90" customFormat="1" ht="15.9" customHeight="1" x14ac:dyDescent="0.25">
      <c r="A52" s="96"/>
      <c r="B52" s="113" t="s">
        <v>226</v>
      </c>
      <c r="C52" s="97"/>
      <c r="D52" s="104" t="s">
        <v>196</v>
      </c>
      <c r="E52" s="98">
        <v>2</v>
      </c>
      <c r="F52" s="105">
        <v>12</v>
      </c>
      <c r="G52" s="98">
        <v>1.5</v>
      </c>
      <c r="H52" s="106">
        <f>IF(D52=$H$9,PRODUCT(E52:G52),0)</f>
        <v>0</v>
      </c>
      <c r="I52" s="107">
        <f t="shared" si="24"/>
        <v>0</v>
      </c>
      <c r="J52" s="108">
        <f>IF(D52=$J$9,PRODUCT(E52:G52),0)</f>
        <v>0</v>
      </c>
      <c r="K52" s="109">
        <f>IF(D52=$K$9,PRODUCT(E52:G52),0)</f>
        <v>36</v>
      </c>
      <c r="L52" s="110">
        <f>IF(D52=$L$9,PRODUCT(E52:G52),0)</f>
        <v>0</v>
      </c>
      <c r="M52" s="111">
        <f>IF(D52=$M$9,PRODUCT(E52:G52),0)</f>
        <v>0</v>
      </c>
      <c r="N52" s="112">
        <f t="shared" si="25"/>
        <v>57.6</v>
      </c>
      <c r="O52" s="102"/>
      <c r="R52" s="95"/>
      <c r="S52" s="95"/>
    </row>
    <row r="53" spans="1:19" s="90" customFormat="1" ht="15.9" customHeight="1" x14ac:dyDescent="0.25">
      <c r="A53" s="96"/>
      <c r="B53" s="141" t="s">
        <v>231</v>
      </c>
      <c r="C53" s="97"/>
      <c r="D53" s="104"/>
      <c r="E53" s="98"/>
      <c r="F53" s="105"/>
      <c r="G53" s="98"/>
      <c r="H53" s="106"/>
      <c r="I53" s="107"/>
      <c r="J53" s="108"/>
      <c r="K53" s="109"/>
      <c r="L53" s="110"/>
      <c r="M53" s="111"/>
      <c r="N53" s="112"/>
      <c r="O53" s="102"/>
      <c r="R53" s="95"/>
      <c r="S53" s="95"/>
    </row>
    <row r="54" spans="1:19" s="90" customFormat="1" ht="15.9" customHeight="1" x14ac:dyDescent="0.25">
      <c r="A54" s="96"/>
      <c r="B54" s="113" t="s">
        <v>225</v>
      </c>
      <c r="C54" s="97"/>
      <c r="D54" s="104" t="s">
        <v>195</v>
      </c>
      <c r="E54" s="98">
        <v>4</v>
      </c>
      <c r="F54" s="105">
        <f>3/0.25</f>
        <v>12</v>
      </c>
      <c r="G54" s="98">
        <v>2.92</v>
      </c>
      <c r="H54" s="106">
        <f>IF(D54=$H$9,PRODUCT(E54:G54),0)</f>
        <v>0</v>
      </c>
      <c r="I54" s="107">
        <f t="shared" ref="I54:I55" si="26">IF(D54=$I$9,PRODUCT(E54:G54),0)</f>
        <v>0</v>
      </c>
      <c r="J54" s="108">
        <f>IF(D54=$J$9,PRODUCT(E54:G54),0)</f>
        <v>140.16</v>
      </c>
      <c r="K54" s="109">
        <f>IF(D54=$K$9,PRODUCT(E54:G54),0)</f>
        <v>0</v>
      </c>
      <c r="L54" s="110">
        <f>IF(D54=$L$9,PRODUCT(E54:G54),0)</f>
        <v>0</v>
      </c>
      <c r="M54" s="111">
        <f>IF(D54=$M$9,PRODUCT(E54:G54),0)</f>
        <v>0</v>
      </c>
      <c r="N54" s="112">
        <f t="shared" ref="N54:N55" si="27">H54*$H$10+I54*$I$10+J54*$J$10+K54*$K$10+L54*$L$10+M54*$M$10</f>
        <v>142.9632</v>
      </c>
      <c r="O54" s="102"/>
      <c r="R54" s="95"/>
      <c r="S54" s="95"/>
    </row>
    <row r="55" spans="1:19" s="90" customFormat="1" ht="15.9" customHeight="1" x14ac:dyDescent="0.25">
      <c r="A55" s="96"/>
      <c r="B55" s="113" t="s">
        <v>232</v>
      </c>
      <c r="C55" s="97"/>
      <c r="D55" s="104" t="s">
        <v>196</v>
      </c>
      <c r="E55" s="98">
        <v>4</v>
      </c>
      <c r="F55" s="105">
        <v>9</v>
      </c>
      <c r="G55" s="98">
        <v>3</v>
      </c>
      <c r="H55" s="106">
        <f>IF(D55=$H$9,PRODUCT(E55:G55),0)</f>
        <v>0</v>
      </c>
      <c r="I55" s="107">
        <f t="shared" si="26"/>
        <v>0</v>
      </c>
      <c r="J55" s="108">
        <f>IF(D55=$J$9,PRODUCT(E55:G55),0)</f>
        <v>0</v>
      </c>
      <c r="K55" s="109">
        <f>IF(D55=$K$9,PRODUCT(E55:G55),0)</f>
        <v>108</v>
      </c>
      <c r="L55" s="110">
        <f>IF(D55=$L$9,PRODUCT(E55:G55),0)</f>
        <v>0</v>
      </c>
      <c r="M55" s="111">
        <f>IF(D55=$M$9,PRODUCT(E55:G55),0)</f>
        <v>0</v>
      </c>
      <c r="N55" s="112">
        <f t="shared" si="27"/>
        <v>172.8</v>
      </c>
      <c r="O55" s="102"/>
      <c r="R55" s="95"/>
      <c r="S55" s="95"/>
    </row>
    <row r="56" spans="1:19" s="90" customFormat="1" ht="15.9" customHeight="1" x14ac:dyDescent="0.25">
      <c r="A56" s="96"/>
      <c r="B56" s="141" t="s">
        <v>233</v>
      </c>
      <c r="C56" s="97"/>
      <c r="D56" s="104"/>
      <c r="E56" s="98"/>
      <c r="F56" s="105"/>
      <c r="G56" s="98"/>
      <c r="H56" s="106"/>
      <c r="I56" s="107"/>
      <c r="J56" s="108"/>
      <c r="K56" s="109"/>
      <c r="L56" s="110"/>
      <c r="M56" s="111"/>
      <c r="N56" s="112"/>
      <c r="O56" s="102"/>
      <c r="R56" s="95"/>
      <c r="S56" s="95"/>
    </row>
    <row r="57" spans="1:19" s="90" customFormat="1" ht="15.9" customHeight="1" x14ac:dyDescent="0.25">
      <c r="A57" s="96"/>
      <c r="B57" s="141" t="s">
        <v>230</v>
      </c>
      <c r="C57" s="97"/>
      <c r="D57" s="104"/>
      <c r="E57" s="98"/>
      <c r="F57" s="105"/>
      <c r="G57" s="98"/>
      <c r="H57" s="106"/>
      <c r="I57" s="107"/>
      <c r="J57" s="108"/>
      <c r="K57" s="109"/>
      <c r="L57" s="110"/>
      <c r="M57" s="111"/>
      <c r="N57" s="112"/>
      <c r="O57" s="102"/>
      <c r="R57" s="95"/>
      <c r="S57" s="95"/>
    </row>
    <row r="58" spans="1:19" s="90" customFormat="1" ht="15.9" customHeight="1" x14ac:dyDescent="0.25">
      <c r="A58" s="96"/>
      <c r="B58" s="113" t="s">
        <v>225</v>
      </c>
      <c r="C58" s="97"/>
      <c r="D58" s="104" t="s">
        <v>195</v>
      </c>
      <c r="E58" s="98">
        <v>4</v>
      </c>
      <c r="F58" s="105">
        <v>5</v>
      </c>
      <c r="G58" s="98">
        <v>7.12</v>
      </c>
      <c r="H58" s="106">
        <f>IF(D58=$H$9,PRODUCT(E58:G58),0)</f>
        <v>0</v>
      </c>
      <c r="I58" s="107">
        <f t="shared" ref="I58:I59" si="28">IF(D58=$I$9,PRODUCT(E58:G58),0)</f>
        <v>0</v>
      </c>
      <c r="J58" s="108">
        <f>IF(D58=$J$9,PRODUCT(E58:G58),0)</f>
        <v>142.4</v>
      </c>
      <c r="K58" s="109">
        <f>IF(D58=$K$9,PRODUCT(E58:G58),0)</f>
        <v>0</v>
      </c>
      <c r="L58" s="110">
        <f>IF(D58=$L$9,PRODUCT(E58:G58),0)</f>
        <v>0</v>
      </c>
      <c r="M58" s="111">
        <f>IF(D58=$M$9,PRODUCT(E58:G58),0)</f>
        <v>0</v>
      </c>
      <c r="N58" s="112">
        <f t="shared" ref="N58:N59" si="29">H58*$H$10+I58*$I$10+J58*$J$10+K58*$K$10+L58*$L$10+M58*$M$10</f>
        <v>145.24800000000002</v>
      </c>
      <c r="O58" s="102"/>
      <c r="R58" s="95"/>
      <c r="S58" s="95"/>
    </row>
    <row r="59" spans="1:19" s="90" customFormat="1" ht="15.9" customHeight="1" x14ac:dyDescent="0.25">
      <c r="A59" s="96"/>
      <c r="B59" s="113" t="s">
        <v>226</v>
      </c>
      <c r="C59" s="97"/>
      <c r="D59" s="104" t="s">
        <v>196</v>
      </c>
      <c r="E59" s="98">
        <v>4</v>
      </c>
      <c r="F59" s="105">
        <v>24</v>
      </c>
      <c r="G59" s="98">
        <v>1.5</v>
      </c>
      <c r="H59" s="106">
        <f>IF(D59=$H$9,PRODUCT(E59:G59),0)</f>
        <v>0</v>
      </c>
      <c r="I59" s="107">
        <f t="shared" si="28"/>
        <v>0</v>
      </c>
      <c r="J59" s="108">
        <f>IF(D59=$J$9,PRODUCT(E59:G59),0)</f>
        <v>0</v>
      </c>
      <c r="K59" s="109">
        <f>IF(D59=$K$9,PRODUCT(E59:G59),0)</f>
        <v>144</v>
      </c>
      <c r="L59" s="110">
        <f>IF(D59=$L$9,PRODUCT(E59:G59),0)</f>
        <v>0</v>
      </c>
      <c r="M59" s="111">
        <f>IF(D59=$M$9,PRODUCT(E59:G59),0)</f>
        <v>0</v>
      </c>
      <c r="N59" s="112">
        <f t="shared" si="29"/>
        <v>230.4</v>
      </c>
      <c r="O59" s="102"/>
      <c r="R59" s="95"/>
      <c r="S59" s="95"/>
    </row>
    <row r="60" spans="1:19" s="90" customFormat="1" ht="15.9" customHeight="1" x14ac:dyDescent="0.25">
      <c r="A60" s="96"/>
      <c r="B60" s="142" t="s">
        <v>231</v>
      </c>
      <c r="C60" s="97"/>
      <c r="D60" s="104"/>
      <c r="E60" s="98"/>
      <c r="F60" s="105"/>
      <c r="G60" s="98"/>
      <c r="H60" s="106"/>
      <c r="I60" s="107"/>
      <c r="J60" s="108"/>
      <c r="K60" s="109"/>
      <c r="L60" s="110"/>
      <c r="M60" s="111"/>
      <c r="N60" s="112"/>
      <c r="O60" s="102"/>
      <c r="R60" s="95"/>
      <c r="S60" s="95"/>
    </row>
    <row r="61" spans="1:19" s="90" customFormat="1" ht="15.9" customHeight="1" x14ac:dyDescent="0.25">
      <c r="A61" s="96"/>
      <c r="B61" s="143" t="s">
        <v>225</v>
      </c>
      <c r="C61" s="97"/>
      <c r="D61" s="104" t="s">
        <v>195</v>
      </c>
      <c r="E61" s="98">
        <v>4</v>
      </c>
      <c r="F61" s="105">
        <f>3/0.25</f>
        <v>12</v>
      </c>
      <c r="G61" s="98">
        <v>2.92</v>
      </c>
      <c r="H61" s="106">
        <f>IF(D61=$H$9,PRODUCT(E61:G61),0)</f>
        <v>0</v>
      </c>
      <c r="I61" s="107">
        <f t="shared" ref="I61:I62" si="30">IF(D61=$I$9,PRODUCT(E61:G61),0)</f>
        <v>0</v>
      </c>
      <c r="J61" s="108">
        <f>IF(D61=$J$9,PRODUCT(E61:G61),0)</f>
        <v>140.16</v>
      </c>
      <c r="K61" s="109">
        <f>IF(D61=$K$9,PRODUCT(E61:G61),0)</f>
        <v>0</v>
      </c>
      <c r="L61" s="110">
        <f>IF(D61=$L$9,PRODUCT(E61:G61),0)</f>
        <v>0</v>
      </c>
      <c r="M61" s="111">
        <f>IF(D61=$M$9,PRODUCT(E61:G61),0)</f>
        <v>0</v>
      </c>
      <c r="N61" s="112">
        <f t="shared" ref="N61:N62" si="31">H61*$H$10+I61*$I$10+J61*$J$10+K61*$K$10+L61*$L$10+M61*$M$10</f>
        <v>142.9632</v>
      </c>
      <c r="O61" s="102"/>
      <c r="R61" s="95"/>
      <c r="S61" s="95"/>
    </row>
    <row r="62" spans="1:19" s="90" customFormat="1" ht="15.9" customHeight="1" x14ac:dyDescent="0.25">
      <c r="A62" s="96"/>
      <c r="B62" s="143" t="s">
        <v>232</v>
      </c>
      <c r="C62" s="97"/>
      <c r="D62" s="104" t="s">
        <v>196</v>
      </c>
      <c r="E62" s="98">
        <v>4</v>
      </c>
      <c r="F62" s="105">
        <v>9</v>
      </c>
      <c r="G62" s="98">
        <v>3</v>
      </c>
      <c r="H62" s="106">
        <f>IF(D62=$H$9,PRODUCT(E62:G62),0)</f>
        <v>0</v>
      </c>
      <c r="I62" s="107">
        <f t="shared" si="30"/>
        <v>0</v>
      </c>
      <c r="J62" s="108">
        <f>IF(D62=$J$9,PRODUCT(E62:G62),0)</f>
        <v>0</v>
      </c>
      <c r="K62" s="109">
        <f>IF(D62=$K$9,PRODUCT(E62:G62),0)</f>
        <v>108</v>
      </c>
      <c r="L62" s="110">
        <f>IF(D62=$L$9,PRODUCT(E62:G62),0)</f>
        <v>0</v>
      </c>
      <c r="M62" s="111">
        <f>IF(D62=$M$9,PRODUCT(E62:G62),0)</f>
        <v>0</v>
      </c>
      <c r="N62" s="112">
        <f t="shared" si="31"/>
        <v>172.8</v>
      </c>
      <c r="O62" s="102"/>
      <c r="R62" s="95"/>
      <c r="S62" s="95"/>
    </row>
    <row r="63" spans="1:19" s="90" customFormat="1" ht="15.9" customHeight="1" x14ac:dyDescent="0.25">
      <c r="A63" s="96"/>
      <c r="B63" s="113"/>
      <c r="C63" s="97"/>
      <c r="D63" s="104"/>
      <c r="E63" s="98"/>
      <c r="F63" s="105"/>
      <c r="G63" s="98"/>
      <c r="H63" s="106"/>
      <c r="I63" s="107"/>
      <c r="J63" s="108"/>
      <c r="K63" s="109"/>
      <c r="L63" s="110"/>
      <c r="M63" s="111"/>
      <c r="N63" s="112"/>
      <c r="O63" s="102"/>
      <c r="R63" s="95"/>
      <c r="S63" s="95"/>
    </row>
    <row r="64" spans="1:19" s="90" customFormat="1" ht="15.9" customHeight="1" x14ac:dyDescent="0.25">
      <c r="A64" s="96"/>
      <c r="B64" s="113"/>
      <c r="C64" s="97"/>
      <c r="D64" s="104"/>
      <c r="E64" s="98"/>
      <c r="F64" s="105"/>
      <c r="G64" s="98"/>
      <c r="H64" s="106"/>
      <c r="I64" s="107"/>
      <c r="J64" s="108"/>
      <c r="K64" s="109"/>
      <c r="L64" s="110"/>
      <c r="M64" s="111"/>
      <c r="N64" s="112"/>
      <c r="O64" s="102"/>
      <c r="R64" s="95"/>
      <c r="S64" s="95"/>
    </row>
    <row r="65" spans="1:19" s="90" customFormat="1" ht="15.9" customHeight="1" x14ac:dyDescent="0.25">
      <c r="A65" s="96"/>
      <c r="B65" s="113"/>
      <c r="C65" s="97"/>
      <c r="D65" s="104"/>
      <c r="E65" s="98"/>
      <c r="F65" s="105"/>
      <c r="G65" s="98"/>
      <c r="H65" s="106"/>
      <c r="I65" s="107"/>
      <c r="J65" s="108"/>
      <c r="K65" s="109"/>
      <c r="L65" s="110"/>
      <c r="M65" s="111"/>
      <c r="N65" s="112"/>
      <c r="O65" s="102"/>
      <c r="R65" s="95"/>
      <c r="S65" s="95"/>
    </row>
    <row r="66" spans="1:19" s="90" customFormat="1" ht="15.9" customHeight="1" x14ac:dyDescent="0.25">
      <c r="A66" s="96"/>
      <c r="B66" s="113"/>
      <c r="C66" s="97"/>
      <c r="D66" s="104"/>
      <c r="E66" s="98"/>
      <c r="F66" s="105"/>
      <c r="G66" s="98"/>
      <c r="H66" s="106"/>
      <c r="I66" s="107"/>
      <c r="J66" s="108"/>
      <c r="K66" s="109"/>
      <c r="L66" s="110"/>
      <c r="M66" s="111"/>
      <c r="N66" s="112"/>
      <c r="O66" s="102"/>
      <c r="R66" s="95"/>
      <c r="S66" s="95"/>
    </row>
    <row r="67" spans="1:19" s="90" customFormat="1" ht="15.9" customHeight="1" x14ac:dyDescent="0.25">
      <c r="A67" s="96"/>
      <c r="B67" s="113"/>
      <c r="C67" s="97"/>
      <c r="D67" s="104"/>
      <c r="E67" s="98"/>
      <c r="F67" s="105"/>
      <c r="G67" s="98"/>
      <c r="H67" s="106"/>
      <c r="I67" s="107"/>
      <c r="J67" s="108"/>
      <c r="K67" s="109"/>
      <c r="L67" s="110"/>
      <c r="M67" s="111"/>
      <c r="N67" s="112"/>
      <c r="O67" s="102"/>
      <c r="R67" s="95"/>
      <c r="S67" s="95"/>
    </row>
    <row r="68" spans="1:19" s="90" customFormat="1" ht="15.9" customHeight="1" x14ac:dyDescent="0.25">
      <c r="A68" s="96"/>
      <c r="B68" s="113"/>
      <c r="C68" s="97"/>
      <c r="D68" s="104"/>
      <c r="E68" s="98"/>
      <c r="F68" s="105"/>
      <c r="G68" s="98"/>
      <c r="H68" s="106"/>
      <c r="I68" s="107"/>
      <c r="J68" s="108"/>
      <c r="K68" s="109"/>
      <c r="L68" s="110"/>
      <c r="M68" s="111"/>
      <c r="N68" s="112"/>
      <c r="O68" s="102"/>
      <c r="R68" s="95"/>
      <c r="S68" s="95"/>
    </row>
    <row r="69" spans="1:19" s="90" customFormat="1" ht="15.9" customHeight="1" x14ac:dyDescent="0.25">
      <c r="A69" s="96"/>
      <c r="B69" s="113"/>
      <c r="C69" s="97"/>
      <c r="D69" s="104"/>
      <c r="E69" s="98"/>
      <c r="F69" s="105"/>
      <c r="G69" s="98"/>
      <c r="H69" s="106"/>
      <c r="I69" s="107"/>
      <c r="J69" s="108"/>
      <c r="K69" s="109"/>
      <c r="L69" s="110"/>
      <c r="M69" s="111"/>
      <c r="N69" s="112"/>
      <c r="O69" s="102"/>
      <c r="R69" s="95"/>
      <c r="S69" s="95"/>
    </row>
    <row r="70" spans="1:19" s="90" customFormat="1" ht="15.9" customHeight="1" x14ac:dyDescent="0.25">
      <c r="A70" s="96"/>
      <c r="B70" s="113"/>
      <c r="C70" s="97"/>
      <c r="D70" s="104"/>
      <c r="E70" s="98"/>
      <c r="F70" s="105"/>
      <c r="G70" s="98"/>
      <c r="H70" s="106"/>
      <c r="I70" s="107"/>
      <c r="J70" s="108"/>
      <c r="K70" s="109"/>
      <c r="L70" s="110"/>
      <c r="M70" s="111"/>
      <c r="N70" s="112"/>
      <c r="O70" s="102"/>
      <c r="R70" s="95"/>
      <c r="S70" s="95"/>
    </row>
    <row r="71" spans="1:19" s="90" customFormat="1" ht="15.9" customHeight="1" x14ac:dyDescent="0.25">
      <c r="A71" s="96"/>
      <c r="B71" s="113"/>
      <c r="C71" s="97"/>
      <c r="D71" s="104"/>
      <c r="E71" s="98"/>
      <c r="F71" s="105"/>
      <c r="G71" s="98"/>
      <c r="H71" s="106"/>
      <c r="I71" s="107"/>
      <c r="J71" s="108"/>
      <c r="K71" s="109"/>
      <c r="L71" s="110"/>
      <c r="M71" s="111"/>
      <c r="N71" s="112"/>
      <c r="O71" s="102"/>
      <c r="R71" s="95"/>
      <c r="S71" s="95"/>
    </row>
    <row r="72" spans="1:19" s="90" customFormat="1" ht="15.9" customHeight="1" x14ac:dyDescent="0.25">
      <c r="A72" s="96"/>
      <c r="B72" s="113"/>
      <c r="C72" s="97"/>
      <c r="D72" s="104"/>
      <c r="E72" s="98"/>
      <c r="F72" s="105"/>
      <c r="G72" s="98"/>
      <c r="H72" s="106"/>
      <c r="I72" s="107"/>
      <c r="J72" s="108"/>
      <c r="K72" s="109"/>
      <c r="L72" s="110"/>
      <c r="M72" s="111"/>
      <c r="N72" s="112"/>
      <c r="O72" s="102"/>
      <c r="R72" s="95"/>
      <c r="S72" s="95"/>
    </row>
    <row r="73" spans="1:19" s="90" customFormat="1" ht="15.9" customHeight="1" x14ac:dyDescent="0.25">
      <c r="A73" s="96"/>
      <c r="B73" s="113"/>
      <c r="C73" s="97"/>
      <c r="D73" s="104"/>
      <c r="E73" s="98"/>
      <c r="F73" s="105"/>
      <c r="G73" s="98"/>
      <c r="H73" s="106"/>
      <c r="I73" s="107"/>
      <c r="J73" s="108"/>
      <c r="K73" s="109"/>
      <c r="L73" s="110"/>
      <c r="M73" s="111"/>
      <c r="N73" s="112"/>
      <c r="O73" s="102"/>
      <c r="R73" s="95"/>
      <c r="S73" s="95"/>
    </row>
    <row r="74" spans="1:19" s="90" customFormat="1" ht="15.9" customHeight="1" x14ac:dyDescent="0.25">
      <c r="A74" s="96"/>
      <c r="B74" s="113"/>
      <c r="C74" s="97"/>
      <c r="D74" s="104"/>
      <c r="E74" s="98"/>
      <c r="F74" s="105"/>
      <c r="G74" s="98"/>
      <c r="H74" s="106"/>
      <c r="I74" s="107"/>
      <c r="J74" s="108"/>
      <c r="K74" s="109"/>
      <c r="L74" s="110"/>
      <c r="M74" s="111"/>
      <c r="N74" s="112"/>
      <c r="O74" s="102"/>
      <c r="R74" s="95"/>
      <c r="S74" s="95"/>
    </row>
    <row r="75" spans="1:19" s="90" customFormat="1" ht="15.9" customHeight="1" x14ac:dyDescent="0.25">
      <c r="A75" s="96"/>
      <c r="B75" s="113"/>
      <c r="C75" s="97"/>
      <c r="D75" s="104"/>
      <c r="E75" s="98"/>
      <c r="F75" s="105"/>
      <c r="G75" s="98"/>
      <c r="H75" s="106"/>
      <c r="I75" s="107"/>
      <c r="J75" s="108"/>
      <c r="K75" s="109"/>
      <c r="L75" s="110"/>
      <c r="M75" s="111"/>
      <c r="N75" s="112"/>
      <c r="O75" s="102"/>
      <c r="R75" s="95"/>
      <c r="S75" s="95"/>
    </row>
    <row r="76" spans="1:19" s="90" customFormat="1" ht="15.9" customHeight="1" x14ac:dyDescent="0.25">
      <c r="A76" s="96"/>
      <c r="B76" s="113"/>
      <c r="C76" s="97"/>
      <c r="D76" s="104"/>
      <c r="E76" s="98"/>
      <c r="F76" s="105"/>
      <c r="G76" s="98"/>
      <c r="H76" s="106"/>
      <c r="I76" s="107"/>
      <c r="J76" s="108"/>
      <c r="K76" s="109"/>
      <c r="L76" s="110"/>
      <c r="M76" s="111"/>
      <c r="N76" s="112"/>
      <c r="O76" s="102"/>
      <c r="R76" s="95"/>
      <c r="S76" s="95"/>
    </row>
    <row r="77" spans="1:19" s="90" customFormat="1" ht="15.9" customHeight="1" x14ac:dyDescent="0.25">
      <c r="A77" s="96"/>
      <c r="B77" s="113"/>
      <c r="C77" s="97"/>
      <c r="D77" s="104"/>
      <c r="E77" s="98"/>
      <c r="F77" s="105"/>
      <c r="G77" s="98"/>
      <c r="H77" s="106"/>
      <c r="I77" s="107"/>
      <c r="J77" s="108"/>
      <c r="K77" s="109"/>
      <c r="L77" s="110"/>
      <c r="M77" s="111"/>
      <c r="N77" s="112"/>
      <c r="O77" s="102"/>
      <c r="R77" s="95"/>
      <c r="S77" s="95"/>
    </row>
    <row r="78" spans="1:19" s="90" customFormat="1" ht="15.9" customHeight="1" x14ac:dyDescent="0.25">
      <c r="A78" s="96"/>
      <c r="B78" s="113"/>
      <c r="C78" s="97"/>
      <c r="D78" s="104"/>
      <c r="E78" s="98"/>
      <c r="F78" s="105"/>
      <c r="G78" s="98"/>
      <c r="H78" s="106"/>
      <c r="I78" s="107"/>
      <c r="J78" s="108"/>
      <c r="K78" s="109"/>
      <c r="L78" s="110"/>
      <c r="M78" s="111"/>
      <c r="N78" s="112"/>
      <c r="O78" s="102"/>
      <c r="R78" s="95"/>
      <c r="S78" s="95"/>
    </row>
    <row r="79" spans="1:19" s="90" customFormat="1" ht="15.9" customHeight="1" thickBot="1" x14ac:dyDescent="0.3">
      <c r="A79" s="91" t="s">
        <v>203</v>
      </c>
      <c r="B79" s="92" t="s">
        <v>204</v>
      </c>
      <c r="C79" s="91"/>
      <c r="D79" s="91"/>
      <c r="E79" s="91"/>
      <c r="F79" s="91"/>
      <c r="G79" s="91"/>
      <c r="H79" s="93">
        <f>SUM(H80:H84)</f>
        <v>4200</v>
      </c>
      <c r="I79" s="93">
        <f t="shared" ref="I79:M79" si="32">SUM(I80:I84)</f>
        <v>0</v>
      </c>
      <c r="J79" s="93">
        <f t="shared" si="32"/>
        <v>0</v>
      </c>
      <c r="K79" s="93">
        <f t="shared" si="32"/>
        <v>0</v>
      </c>
      <c r="L79" s="93">
        <f t="shared" si="32"/>
        <v>0</v>
      </c>
      <c r="M79" s="93">
        <f t="shared" si="32"/>
        <v>0</v>
      </c>
      <c r="N79" s="94">
        <f>SUM(N80:N84)</f>
        <v>1041.5999999999999</v>
      </c>
      <c r="O79" s="91"/>
      <c r="R79" s="95"/>
      <c r="S79" s="95"/>
    </row>
    <row r="80" spans="1:19" s="90" customFormat="1" ht="15.9" customHeight="1" x14ac:dyDescent="0.25">
      <c r="A80" s="96"/>
      <c r="B80" s="113"/>
      <c r="C80" s="97"/>
      <c r="D80" s="104"/>
      <c r="E80" s="98"/>
      <c r="F80" s="105"/>
      <c r="G80" s="98"/>
      <c r="H80" s="106"/>
      <c r="I80" s="107"/>
      <c r="J80" s="108"/>
      <c r="K80" s="109"/>
      <c r="L80" s="110"/>
      <c r="M80" s="111"/>
      <c r="N80" s="112"/>
      <c r="O80" s="102"/>
      <c r="R80" s="95"/>
      <c r="S80" s="95"/>
    </row>
    <row r="81" spans="1:19" s="90" customFormat="1" ht="15.9" customHeight="1" x14ac:dyDescent="0.25">
      <c r="A81" s="96"/>
      <c r="B81" s="103" t="s">
        <v>201</v>
      </c>
      <c r="C81" s="97"/>
      <c r="D81" s="104" t="s">
        <v>193</v>
      </c>
      <c r="E81" s="98">
        <v>1</v>
      </c>
      <c r="F81" s="105">
        <f>15/0.2</f>
        <v>75</v>
      </c>
      <c r="G81" s="98">
        <v>28</v>
      </c>
      <c r="H81" s="106">
        <f>IF(D81=$H$9,PRODUCT(E81:G81),0)</f>
        <v>2100</v>
      </c>
      <c r="I81" s="107">
        <f t="shared" ref="I81" si="33">IF(D81=$I$9,PRODUCT(E81:G81),0)</f>
        <v>0</v>
      </c>
      <c r="J81" s="108">
        <f>IF(D81=$J$9,PRODUCT(E81:G81),0)</f>
        <v>0</v>
      </c>
      <c r="K81" s="109">
        <f>IF(D81=$K$9,PRODUCT(E81:G81),0)</f>
        <v>0</v>
      </c>
      <c r="L81" s="110">
        <f>IF(D81=$L$9,PRODUCT(E81:G81),0)</f>
        <v>0</v>
      </c>
      <c r="M81" s="111">
        <f>IF(D81=$M$9,PRODUCT(E81:G81),0)</f>
        <v>0</v>
      </c>
      <c r="N81" s="112">
        <f t="shared" ref="N81" si="34">H81*$H$10+I81*$I$10+J81*$J$10+K81*$K$10+L81*$L$10+M81*$M$10</f>
        <v>520.79999999999995</v>
      </c>
      <c r="O81" s="102"/>
      <c r="R81" s="95"/>
      <c r="S81" s="95"/>
    </row>
    <row r="82" spans="1:19" s="90" customFormat="1" ht="15.9" customHeight="1" x14ac:dyDescent="0.25">
      <c r="A82" s="96"/>
      <c r="B82" s="113"/>
      <c r="C82" s="97"/>
      <c r="D82" s="104"/>
      <c r="E82" s="98"/>
      <c r="F82" s="105"/>
      <c r="G82" s="98"/>
      <c r="H82" s="106"/>
      <c r="I82" s="107"/>
      <c r="J82" s="108"/>
      <c r="K82" s="109"/>
      <c r="L82" s="110"/>
      <c r="M82" s="111"/>
      <c r="N82" s="112"/>
      <c r="O82" s="102"/>
      <c r="R82" s="95"/>
      <c r="S82" s="95"/>
    </row>
    <row r="83" spans="1:19" s="90" customFormat="1" ht="15.9" customHeight="1" x14ac:dyDescent="0.25">
      <c r="A83" s="96"/>
      <c r="B83" s="103" t="s">
        <v>202</v>
      </c>
      <c r="C83" s="97"/>
      <c r="D83" s="104" t="s">
        <v>193</v>
      </c>
      <c r="E83" s="98">
        <v>1</v>
      </c>
      <c r="F83" s="105">
        <f>28/0.2</f>
        <v>140</v>
      </c>
      <c r="G83" s="98">
        <v>15</v>
      </c>
      <c r="H83" s="106">
        <f>IF(D83=$H$9,PRODUCT(E83:G83),0)</f>
        <v>2100</v>
      </c>
      <c r="I83" s="107">
        <f t="shared" ref="I83" si="35">IF(D83=$I$9,PRODUCT(E83:G83),0)</f>
        <v>0</v>
      </c>
      <c r="J83" s="108">
        <f>IF(D83=$J$9,PRODUCT(E83:G83),0)</f>
        <v>0</v>
      </c>
      <c r="K83" s="109">
        <f>IF(D83=$K$9,PRODUCT(E83:G83),0)</f>
        <v>0</v>
      </c>
      <c r="L83" s="110">
        <f>IF(D83=$L$9,PRODUCT(E83:G83),0)</f>
        <v>0</v>
      </c>
      <c r="M83" s="111">
        <f>IF(D83=$M$9,PRODUCT(E83:G83),0)</f>
        <v>0</v>
      </c>
      <c r="N83" s="112">
        <f t="shared" ref="N83" si="36">H83*$H$10+I83*$I$10+J83*$J$10+K83*$K$10+L83*$L$10+M83*$M$10</f>
        <v>520.79999999999995</v>
      </c>
      <c r="O83" s="102"/>
      <c r="R83" s="95"/>
      <c r="S83" s="95"/>
    </row>
    <row r="84" spans="1:19" s="90" customFormat="1" ht="15.9" customHeight="1" x14ac:dyDescent="0.25">
      <c r="A84" s="96"/>
      <c r="B84" s="114"/>
      <c r="C84" s="97"/>
      <c r="D84" s="104"/>
      <c r="E84" s="98"/>
      <c r="F84" s="99"/>
      <c r="G84" s="98"/>
      <c r="H84" s="106"/>
      <c r="I84" s="107"/>
      <c r="J84" s="115"/>
      <c r="K84" s="109"/>
      <c r="L84" s="116"/>
      <c r="M84" s="111"/>
      <c r="N84" s="112"/>
      <c r="O84" s="102"/>
      <c r="R84" s="95"/>
      <c r="S84" s="95"/>
    </row>
    <row r="85" spans="1:19" s="90" customFormat="1" ht="15.9" customHeight="1" thickBot="1" x14ac:dyDescent="0.3">
      <c r="A85" s="91" t="s">
        <v>205</v>
      </c>
      <c r="B85" s="92" t="s">
        <v>206</v>
      </c>
      <c r="C85" s="91"/>
      <c r="D85" s="91"/>
      <c r="E85" s="91"/>
      <c r="F85" s="91"/>
      <c r="G85" s="91"/>
      <c r="H85" s="93">
        <f>SUM(H86:H90)</f>
        <v>600</v>
      </c>
      <c r="I85" s="93">
        <f t="shared" ref="I85:M85" si="37">SUM(I86:I90)</f>
        <v>0</v>
      </c>
      <c r="J85" s="93">
        <f t="shared" si="37"/>
        <v>0</v>
      </c>
      <c r="K85" s="93">
        <f t="shared" si="37"/>
        <v>0</v>
      </c>
      <c r="L85" s="93">
        <f t="shared" si="37"/>
        <v>0</v>
      </c>
      <c r="M85" s="93">
        <f t="shared" si="37"/>
        <v>0</v>
      </c>
      <c r="N85" s="94">
        <f>SUM(N86:N90)</f>
        <v>148.80000000000001</v>
      </c>
      <c r="O85" s="91"/>
      <c r="R85" s="95"/>
      <c r="S85" s="95"/>
    </row>
    <row r="86" spans="1:19" s="90" customFormat="1" ht="15.9" customHeight="1" x14ac:dyDescent="0.25">
      <c r="A86" s="96"/>
      <c r="B86" s="113"/>
      <c r="C86" s="117"/>
      <c r="D86" s="104"/>
      <c r="E86" s="98"/>
      <c r="F86" s="105"/>
      <c r="G86" s="98"/>
      <c r="H86" s="106"/>
      <c r="I86" s="107"/>
      <c r="J86" s="108"/>
      <c r="K86" s="109"/>
      <c r="L86" s="110"/>
      <c r="M86" s="111"/>
      <c r="N86" s="112"/>
      <c r="O86" s="118"/>
      <c r="R86" s="95"/>
      <c r="S86" s="95"/>
    </row>
    <row r="87" spans="1:19" s="90" customFormat="1" ht="15.9" customHeight="1" x14ac:dyDescent="0.25">
      <c r="A87" s="96"/>
      <c r="B87" s="103" t="s">
        <v>201</v>
      </c>
      <c r="C87" s="97"/>
      <c r="D87" s="104" t="s">
        <v>193</v>
      </c>
      <c r="E87" s="98">
        <v>2</v>
      </c>
      <c r="F87" s="105">
        <f>2.2/0.2</f>
        <v>11</v>
      </c>
      <c r="G87" s="98">
        <v>12</v>
      </c>
      <c r="H87" s="106">
        <f>IF(D87=$H$9,PRODUCT(E87:G87),0)</f>
        <v>264</v>
      </c>
      <c r="I87" s="107">
        <f t="shared" ref="I87" si="38">IF(D87=$I$9,PRODUCT(E87:G87),0)</f>
        <v>0</v>
      </c>
      <c r="J87" s="108">
        <f>IF(D87=$J$9,PRODUCT(E87:G87),0)</f>
        <v>0</v>
      </c>
      <c r="K87" s="109">
        <f>IF(D87=$K$9,PRODUCT(E87:G87),0)</f>
        <v>0</v>
      </c>
      <c r="L87" s="110">
        <f>IF(D87=$L$9,PRODUCT(E87:G87),0)</f>
        <v>0</v>
      </c>
      <c r="M87" s="111">
        <f>IF(D87=$M$9,PRODUCT(E87:G87),0)</f>
        <v>0</v>
      </c>
      <c r="N87" s="112">
        <f t="shared" ref="N87" si="39">H87*$H$10+I87*$I$10+J87*$J$10+K87*$K$10+L87*$L$10+M87*$M$10</f>
        <v>65.471999999999994</v>
      </c>
      <c r="O87" s="102"/>
      <c r="R87" s="95"/>
      <c r="S87" s="95"/>
    </row>
    <row r="88" spans="1:19" s="90" customFormat="1" ht="15.9" customHeight="1" x14ac:dyDescent="0.25">
      <c r="A88" s="96"/>
      <c r="B88" s="113"/>
      <c r="C88" s="97"/>
      <c r="D88" s="104"/>
      <c r="E88" s="98"/>
      <c r="F88" s="105"/>
      <c r="G88" s="98"/>
      <c r="H88" s="106"/>
      <c r="I88" s="107"/>
      <c r="J88" s="108"/>
      <c r="K88" s="109"/>
      <c r="L88" s="110"/>
      <c r="M88" s="111"/>
      <c r="N88" s="112"/>
      <c r="O88" s="102"/>
      <c r="R88" s="95"/>
      <c r="S88" s="95"/>
    </row>
    <row r="89" spans="1:19" s="90" customFormat="1" ht="15.9" customHeight="1" x14ac:dyDescent="0.25">
      <c r="A89" s="96"/>
      <c r="B89" s="103" t="s">
        <v>202</v>
      </c>
      <c r="C89" s="97"/>
      <c r="D89" s="104" t="s">
        <v>193</v>
      </c>
      <c r="E89" s="98">
        <v>2</v>
      </c>
      <c r="F89" s="105">
        <f>12/0.2</f>
        <v>60</v>
      </c>
      <c r="G89" s="98">
        <f>2.2+0.4+0.2</f>
        <v>2.8000000000000003</v>
      </c>
      <c r="H89" s="106">
        <f>IF(D89=$H$9,PRODUCT(E89:G89),0)</f>
        <v>336.00000000000006</v>
      </c>
      <c r="I89" s="107">
        <f t="shared" ref="I89:I90" si="40">IF(D89=$I$9,PRODUCT(E89:G89),0)</f>
        <v>0</v>
      </c>
      <c r="J89" s="108">
        <f>IF(D89=$J$9,PRODUCT(E89:G89),0)</f>
        <v>0</v>
      </c>
      <c r="K89" s="109">
        <f>IF(D89=$K$9,PRODUCT(E89:G89),0)</f>
        <v>0</v>
      </c>
      <c r="L89" s="110">
        <f>IF(D89=$L$9,PRODUCT(E89:G89),0)</f>
        <v>0</v>
      </c>
      <c r="M89" s="111">
        <f>IF(D89=$M$9,PRODUCT(E89:G89),0)</f>
        <v>0</v>
      </c>
      <c r="N89" s="112">
        <f t="shared" ref="N89:N90" si="41">H89*$H$10+I89*$I$10+J89*$J$10+K89*$K$10+L89*$L$10+M89*$M$10</f>
        <v>83.328000000000017</v>
      </c>
      <c r="O89" s="102"/>
      <c r="R89" s="95"/>
      <c r="S89" s="95"/>
    </row>
    <row r="90" spans="1:19" s="90" customFormat="1" ht="17.399999999999999" customHeight="1" x14ac:dyDescent="0.25">
      <c r="A90" s="96"/>
      <c r="B90" s="113"/>
      <c r="C90" s="119"/>
      <c r="D90" s="104"/>
      <c r="E90" s="98"/>
      <c r="F90" s="105"/>
      <c r="G90" s="98"/>
      <c r="H90" s="106">
        <f t="shared" ref="H90" si="42">IF(D90=$H$9,PRODUCT(E90:G90),0)</f>
        <v>0</v>
      </c>
      <c r="I90" s="107">
        <f t="shared" si="40"/>
        <v>0</v>
      </c>
      <c r="J90" s="108">
        <f t="shared" ref="J90" si="43">IF(D90=$J$9,PRODUCT(E90:G90),0)</f>
        <v>0</v>
      </c>
      <c r="K90" s="109">
        <f t="shared" ref="K90" si="44">IF(D90=$K$9,PRODUCT(E90:G90),0)</f>
        <v>0</v>
      </c>
      <c r="L90" s="110">
        <f t="shared" ref="L90" si="45">IF(D90=$L$9,PRODUCT(E90:G90),0)</f>
        <v>0</v>
      </c>
      <c r="M90" s="111">
        <f t="shared" ref="M90" si="46">IF(D90=$M$9,PRODUCT(E90:G90),0)</f>
        <v>0</v>
      </c>
      <c r="N90" s="112">
        <f t="shared" si="41"/>
        <v>0</v>
      </c>
      <c r="O90" s="118"/>
      <c r="R90" s="95"/>
      <c r="S90" s="95"/>
    </row>
    <row r="91" spans="1:19" s="90" customFormat="1" ht="15.9" customHeight="1" thickBot="1" x14ac:dyDescent="0.3">
      <c r="A91" s="91" t="s">
        <v>207</v>
      </c>
      <c r="B91" s="92" t="s">
        <v>208</v>
      </c>
      <c r="C91" s="91"/>
      <c r="D91" s="91"/>
      <c r="E91" s="91"/>
      <c r="F91" s="91"/>
      <c r="G91" s="91"/>
      <c r="H91" s="93">
        <f>SUM(H92:H96)</f>
        <v>200</v>
      </c>
      <c r="I91" s="93">
        <f t="shared" ref="I91:M91" si="47">SUM(I92:I96)</f>
        <v>0</v>
      </c>
      <c r="J91" s="93">
        <f t="shared" si="47"/>
        <v>0</v>
      </c>
      <c r="K91" s="93">
        <f t="shared" si="47"/>
        <v>0</v>
      </c>
      <c r="L91" s="93">
        <f t="shared" si="47"/>
        <v>0</v>
      </c>
      <c r="M91" s="93">
        <f t="shared" si="47"/>
        <v>0</v>
      </c>
      <c r="N91" s="94">
        <f>SUM(N92:N96)</f>
        <v>49.599999999999994</v>
      </c>
      <c r="O91" s="91"/>
      <c r="R91" s="95"/>
      <c r="S91" s="95"/>
    </row>
    <row r="92" spans="1:19" s="90" customFormat="1" ht="15.9" customHeight="1" x14ac:dyDescent="0.25">
      <c r="A92" s="96"/>
      <c r="B92" s="113"/>
      <c r="C92" s="117"/>
      <c r="D92" s="104"/>
      <c r="E92" s="98"/>
      <c r="F92" s="105"/>
      <c r="G92" s="98"/>
      <c r="H92" s="106"/>
      <c r="I92" s="107"/>
      <c r="J92" s="108"/>
      <c r="K92" s="109"/>
      <c r="L92" s="110"/>
      <c r="M92" s="111"/>
      <c r="N92" s="112"/>
      <c r="O92" s="118"/>
      <c r="R92" s="95"/>
      <c r="S92" s="95"/>
    </row>
    <row r="93" spans="1:19" s="90" customFormat="1" ht="15.9" customHeight="1" x14ac:dyDescent="0.25">
      <c r="A93" s="96"/>
      <c r="B93" s="103" t="s">
        <v>201</v>
      </c>
      <c r="C93" s="97"/>
      <c r="D93" s="104" t="s">
        <v>193</v>
      </c>
      <c r="E93" s="98">
        <v>1</v>
      </c>
      <c r="F93" s="105">
        <f>2.2/0.2</f>
        <v>11</v>
      </c>
      <c r="G93" s="98">
        <v>8</v>
      </c>
      <c r="H93" s="106">
        <f>IF(D93=$H$9,PRODUCT(E93:G93),0)</f>
        <v>88</v>
      </c>
      <c r="I93" s="107">
        <f t="shared" ref="I93" si="48">IF(D93=$I$9,PRODUCT(E93:G93),0)</f>
        <v>0</v>
      </c>
      <c r="J93" s="108">
        <f>IF(D93=$J$9,PRODUCT(E93:G93),0)</f>
        <v>0</v>
      </c>
      <c r="K93" s="109">
        <f>IF(D93=$K$9,PRODUCT(E93:G93),0)</f>
        <v>0</v>
      </c>
      <c r="L93" s="110">
        <f>IF(D93=$L$9,PRODUCT(E93:G93),0)</f>
        <v>0</v>
      </c>
      <c r="M93" s="111">
        <f>IF(D93=$M$9,PRODUCT(E93:G93),0)</f>
        <v>0</v>
      </c>
      <c r="N93" s="112">
        <f t="shared" ref="N93" si="49">H93*$H$10+I93*$I$10+J93*$J$10+K93*$K$10+L93*$L$10+M93*$M$10</f>
        <v>21.823999999999998</v>
      </c>
      <c r="O93" s="102"/>
      <c r="R93" s="95"/>
      <c r="S93" s="95"/>
    </row>
    <row r="94" spans="1:19" s="90" customFormat="1" ht="15.9" customHeight="1" x14ac:dyDescent="0.25">
      <c r="A94" s="96"/>
      <c r="B94" s="113"/>
      <c r="C94" s="97"/>
      <c r="D94" s="104"/>
      <c r="E94" s="98"/>
      <c r="F94" s="105"/>
      <c r="G94" s="98"/>
      <c r="H94" s="106"/>
      <c r="I94" s="107"/>
      <c r="J94" s="108"/>
      <c r="K94" s="109"/>
      <c r="L94" s="110"/>
      <c r="M94" s="111"/>
      <c r="N94" s="112"/>
      <c r="O94" s="102"/>
      <c r="R94" s="95"/>
      <c r="S94" s="95"/>
    </row>
    <row r="95" spans="1:19" s="90" customFormat="1" ht="15.9" customHeight="1" x14ac:dyDescent="0.25">
      <c r="A95" s="96"/>
      <c r="B95" s="103" t="s">
        <v>202</v>
      </c>
      <c r="C95" s="97"/>
      <c r="D95" s="104" t="s">
        <v>193</v>
      </c>
      <c r="E95" s="98">
        <v>1</v>
      </c>
      <c r="F95" s="105">
        <f>8/0.2</f>
        <v>40</v>
      </c>
      <c r="G95" s="98">
        <v>2.8</v>
      </c>
      <c r="H95" s="106">
        <f>IF(D95=$H$9,PRODUCT(E95:G95),0)</f>
        <v>112</v>
      </c>
      <c r="I95" s="107">
        <f t="shared" ref="I95:I96" si="50">IF(D95=$I$9,PRODUCT(E95:G95),0)</f>
        <v>0</v>
      </c>
      <c r="J95" s="108">
        <f>IF(D95=$J$9,PRODUCT(E95:G95),0)</f>
        <v>0</v>
      </c>
      <c r="K95" s="109">
        <f>IF(D95=$K$9,PRODUCT(E95:G95),0)</f>
        <v>0</v>
      </c>
      <c r="L95" s="110">
        <f>IF(D95=$L$9,PRODUCT(E95:G95),0)</f>
        <v>0</v>
      </c>
      <c r="M95" s="111">
        <f>IF(D95=$M$9,PRODUCT(E95:G95),0)</f>
        <v>0</v>
      </c>
      <c r="N95" s="112">
        <f t="shared" ref="N95:N96" si="51">H95*$H$10+I95*$I$10+J95*$J$10+K95*$K$10+L95*$L$10+M95*$M$10</f>
        <v>27.776</v>
      </c>
      <c r="O95" s="102"/>
      <c r="R95" s="95"/>
      <c r="S95" s="95"/>
    </row>
    <row r="96" spans="1:19" s="90" customFormat="1" ht="17.399999999999999" customHeight="1" x14ac:dyDescent="0.25">
      <c r="A96" s="96"/>
      <c r="B96" s="113"/>
      <c r="C96" s="119"/>
      <c r="D96" s="104"/>
      <c r="E96" s="98"/>
      <c r="F96" s="105"/>
      <c r="G96" s="98"/>
      <c r="H96" s="106">
        <f t="shared" ref="H96" si="52">IF(D96=$H$9,PRODUCT(E96:G96),0)</f>
        <v>0</v>
      </c>
      <c r="I96" s="107">
        <f t="shared" si="50"/>
        <v>0</v>
      </c>
      <c r="J96" s="108">
        <f t="shared" ref="J96" si="53">IF(D96=$J$9,PRODUCT(E96:G96),0)</f>
        <v>0</v>
      </c>
      <c r="K96" s="109">
        <f t="shared" ref="K96" si="54">IF(D96=$K$9,PRODUCT(E96:G96),0)</f>
        <v>0</v>
      </c>
      <c r="L96" s="110">
        <f t="shared" ref="L96" si="55">IF(D96=$L$9,PRODUCT(E96:G96),0)</f>
        <v>0</v>
      </c>
      <c r="M96" s="111">
        <f t="shared" ref="M96" si="56">IF(D96=$M$9,PRODUCT(E96:G96),0)</f>
        <v>0</v>
      </c>
      <c r="N96" s="112">
        <f t="shared" si="51"/>
        <v>0</v>
      </c>
      <c r="O96" s="118"/>
      <c r="R96" s="95"/>
      <c r="S96" s="95"/>
    </row>
    <row r="97" spans="1:19" s="90" customFormat="1" ht="15.9" customHeight="1" x14ac:dyDescent="0.25">
      <c r="A97" s="120"/>
      <c r="B97" s="121"/>
      <c r="C97" s="120"/>
      <c r="D97" s="120"/>
      <c r="E97" s="120"/>
      <c r="F97" s="120"/>
      <c r="G97" s="122"/>
      <c r="H97" s="123"/>
      <c r="I97" s="124"/>
      <c r="J97" s="125"/>
      <c r="K97" s="126"/>
      <c r="L97" s="127"/>
      <c r="M97" s="128"/>
      <c r="N97" s="129"/>
      <c r="O97" s="130"/>
      <c r="R97" s="95"/>
      <c r="S97" s="95"/>
    </row>
    <row r="98" spans="1:19" s="90" customFormat="1" ht="15.9" customHeight="1" x14ac:dyDescent="0.25">
      <c r="A98" s="120"/>
      <c r="B98" s="121"/>
      <c r="C98" s="120"/>
      <c r="D98" s="120"/>
      <c r="E98" s="120"/>
      <c r="F98" s="120"/>
      <c r="G98" s="122"/>
      <c r="H98" s="123"/>
      <c r="I98" s="124"/>
      <c r="J98" s="125"/>
      <c r="K98" s="126"/>
      <c r="L98" s="127"/>
      <c r="M98" s="128"/>
      <c r="N98" s="129"/>
      <c r="O98" s="130"/>
      <c r="R98" s="95"/>
      <c r="S98" s="95"/>
    </row>
    <row r="99" spans="1:19" s="90" customFormat="1" ht="15.9" customHeight="1" x14ac:dyDescent="0.25">
      <c r="A99" s="120"/>
      <c r="B99" s="121"/>
      <c r="C99" s="120"/>
      <c r="D99" s="120"/>
      <c r="E99" s="120"/>
      <c r="F99" s="120"/>
      <c r="G99" s="122"/>
      <c r="H99" s="123"/>
      <c r="I99" s="124"/>
      <c r="J99" s="125"/>
      <c r="K99" s="126"/>
      <c r="L99" s="127"/>
      <c r="M99" s="128"/>
      <c r="N99" s="129"/>
      <c r="O99" s="130"/>
      <c r="R99" s="95"/>
      <c r="S99" s="95"/>
    </row>
    <row r="100" spans="1:19" s="90" customFormat="1" ht="15.9" customHeight="1" x14ac:dyDescent="0.25">
      <c r="A100" s="120"/>
      <c r="B100" s="121"/>
      <c r="C100" s="120"/>
      <c r="D100" s="120"/>
      <c r="E100" s="120"/>
      <c r="F100" s="120"/>
      <c r="G100" s="122"/>
      <c r="H100" s="123"/>
      <c r="I100" s="124"/>
      <c r="J100" s="125"/>
      <c r="K100" s="126"/>
      <c r="L100" s="127"/>
      <c r="M100" s="128"/>
      <c r="N100" s="129"/>
      <c r="O100" s="130"/>
      <c r="R100" s="95"/>
      <c r="S100" s="95"/>
    </row>
    <row r="101" spans="1:19" s="90" customFormat="1" ht="15.9" customHeight="1" x14ac:dyDescent="0.25">
      <c r="A101" s="120"/>
      <c r="B101" s="121"/>
      <c r="C101" s="120"/>
      <c r="D101" s="120"/>
      <c r="E101" s="120"/>
      <c r="F101" s="120"/>
      <c r="G101" s="122"/>
      <c r="H101" s="123"/>
      <c r="I101" s="124"/>
      <c r="J101" s="125"/>
      <c r="K101" s="126"/>
      <c r="L101" s="127"/>
      <c r="M101" s="128"/>
      <c r="N101" s="129"/>
      <c r="O101" s="130"/>
      <c r="R101" s="95"/>
      <c r="S101" s="95"/>
    </row>
    <row r="102" spans="1:19" s="90" customFormat="1" ht="15.9" customHeight="1" x14ac:dyDescent="0.25">
      <c r="A102" s="120"/>
      <c r="B102" s="121"/>
      <c r="C102" s="120"/>
      <c r="D102" s="120"/>
      <c r="E102" s="120"/>
      <c r="F102" s="120"/>
      <c r="G102" s="122"/>
      <c r="H102" s="123"/>
      <c r="I102" s="124"/>
      <c r="J102" s="125"/>
      <c r="K102" s="126"/>
      <c r="L102" s="127"/>
      <c r="M102" s="128"/>
      <c r="N102" s="129"/>
      <c r="O102" s="130"/>
      <c r="R102" s="95"/>
      <c r="S102" s="95"/>
    </row>
  </sheetData>
  <mergeCells count="14">
    <mergeCell ref="H8:M8"/>
    <mergeCell ref="N8:N10"/>
    <mergeCell ref="O8:O10"/>
    <mergeCell ref="P10:S10"/>
    <mergeCell ref="A1:O1"/>
    <mergeCell ref="B2:O2"/>
    <mergeCell ref="A7:O7"/>
    <mergeCell ref="A8:A10"/>
    <mergeCell ref="B8:B10"/>
    <mergeCell ref="C8:C10"/>
    <mergeCell ref="D8:D10"/>
    <mergeCell ref="E8:E10"/>
    <mergeCell ref="F8:F10"/>
    <mergeCell ref="G8:G10"/>
  </mergeCells>
  <dataValidations count="1">
    <dataValidation type="list" allowBlank="1" showInputMessage="1" showErrorMessage="1" sqref="D80:D83 D87:D90 D93:D96 D14:D15 D17:D18 D20:D21 D23:D24 D26:D27 D29:D30 D32:D33 D35:D46 D48:D78">
      <formula1>$H$9:$M$9</formula1>
    </dataValidation>
  </dataValidations>
  <printOptions horizontalCentered="1" verticalCentered="1"/>
  <pageMargins left="0.59055118110236227" right="0.39370078740157483" top="0.70866141732283472" bottom="0.59055118110236227" header="0" footer="0"/>
  <pageSetup paperSize="9" scale="55" fitToHeight="0" orientation="portrait" r:id="rId1"/>
  <headerFooter alignWithMargins="0"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workbookViewId="0">
      <selection activeCell="E20" sqref="E20"/>
    </sheetView>
  </sheetViews>
  <sheetFormatPr baseColWidth="10" defaultRowHeight="14.4" x14ac:dyDescent="0.3"/>
  <cols>
    <col min="2" max="2" width="43.33203125" customWidth="1"/>
  </cols>
  <sheetData>
    <row r="3" spans="2:13" x14ac:dyDescent="0.3">
      <c r="B3" t="s">
        <v>234</v>
      </c>
    </row>
    <row r="4" spans="2:13" x14ac:dyDescent="0.3">
      <c r="B4" t="s">
        <v>235</v>
      </c>
      <c r="C4">
        <v>7</v>
      </c>
      <c r="D4">
        <f>11+9.45</f>
        <v>20.45</v>
      </c>
      <c r="F4">
        <f>+D4*C4</f>
        <v>143.15</v>
      </c>
      <c r="G4">
        <f>+F4/6</f>
        <v>23.858333333333334</v>
      </c>
      <c r="H4">
        <v>24</v>
      </c>
      <c r="I4">
        <v>350</v>
      </c>
      <c r="J4">
        <f>+I4*H4</f>
        <v>8400</v>
      </c>
    </row>
    <row r="5" spans="2:13" x14ac:dyDescent="0.3">
      <c r="B5" t="s">
        <v>236</v>
      </c>
      <c r="C5">
        <v>7</v>
      </c>
      <c r="D5">
        <f>2.4+2.5</f>
        <v>4.9000000000000004</v>
      </c>
      <c r="F5">
        <f t="shared" ref="F5:F6" si="0">+D5*C5</f>
        <v>34.300000000000004</v>
      </c>
      <c r="G5">
        <f>+F5/6</f>
        <v>5.7166666666666677</v>
      </c>
      <c r="H5">
        <v>6</v>
      </c>
      <c r="I5">
        <v>300</v>
      </c>
      <c r="J5">
        <f t="shared" ref="J5:J6" si="1">+I5*H5</f>
        <v>1800</v>
      </c>
    </row>
    <row r="6" spans="2:13" ht="15" thickBot="1" x14ac:dyDescent="0.35">
      <c r="B6" t="s">
        <v>237</v>
      </c>
      <c r="C6">
        <v>7</v>
      </c>
      <c r="D6">
        <f>9*1.86</f>
        <v>16.740000000000002</v>
      </c>
      <c r="F6">
        <f t="shared" si="0"/>
        <v>117.18</v>
      </c>
      <c r="G6">
        <f>+F6/6</f>
        <v>19.53</v>
      </c>
      <c r="H6">
        <v>20</v>
      </c>
      <c r="I6">
        <v>220</v>
      </c>
      <c r="J6">
        <f t="shared" si="1"/>
        <v>4400</v>
      </c>
    </row>
    <row r="7" spans="2:13" ht="15" thickBot="1" x14ac:dyDescent="0.35">
      <c r="J7" s="144">
        <f>SUM(J4:J6)</f>
        <v>14600</v>
      </c>
      <c r="L7" s="145" t="s">
        <v>239</v>
      </c>
      <c r="M7" s="146">
        <f>+J7+K9</f>
        <v>28880</v>
      </c>
    </row>
    <row r="8" spans="2:13" ht="15" thickBot="1" x14ac:dyDescent="0.35">
      <c r="M8" s="144">
        <f>+M7*1.3</f>
        <v>37544</v>
      </c>
    </row>
    <row r="9" spans="2:13" ht="15" thickBot="1" x14ac:dyDescent="0.35">
      <c r="H9" t="s">
        <v>238</v>
      </c>
      <c r="I9">
        <v>84</v>
      </c>
      <c r="J9">
        <v>170</v>
      </c>
      <c r="K9" s="144">
        <f>+J9*I9</f>
        <v>14280</v>
      </c>
    </row>
    <row r="11" spans="2:13" x14ac:dyDescent="0.3">
      <c r="I11">
        <v>6</v>
      </c>
      <c r="J11">
        <v>1000</v>
      </c>
    </row>
    <row r="12" spans="2:13" x14ac:dyDescent="0.3">
      <c r="I12">
        <v>1</v>
      </c>
      <c r="J12">
        <f>+J11/I11</f>
        <v>166.66666666666666</v>
      </c>
    </row>
    <row r="21" spans="7:8" x14ac:dyDescent="0.3">
      <c r="G21">
        <v>50</v>
      </c>
    </row>
    <row r="22" spans="7:8" x14ac:dyDescent="0.3">
      <c r="G22">
        <v>6</v>
      </c>
    </row>
    <row r="23" spans="7:8" x14ac:dyDescent="0.3">
      <c r="G23">
        <f>+G21*G22</f>
        <v>300</v>
      </c>
      <c r="H23">
        <f>+G23*0.2</f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8"/>
  <sheetViews>
    <sheetView view="pageBreakPreview" topLeftCell="A4" zoomScale="85" zoomScaleNormal="100" zoomScaleSheetLayoutView="85" workbookViewId="0">
      <selection activeCell="F16" sqref="F16"/>
    </sheetView>
  </sheetViews>
  <sheetFormatPr baseColWidth="10" defaultRowHeight="14.4" x14ac:dyDescent="0.3"/>
  <cols>
    <col min="2" max="2" width="64.6640625" customWidth="1"/>
    <col min="4" max="4" width="11.44140625" style="1"/>
  </cols>
  <sheetData>
    <row r="2" spans="1:5" ht="18" x14ac:dyDescent="0.35">
      <c r="A2" s="177" t="s">
        <v>17</v>
      </c>
      <c r="B2" s="177"/>
      <c r="C2" s="177"/>
      <c r="D2" s="177"/>
    </row>
    <row r="5" spans="1:5" x14ac:dyDescent="0.3">
      <c r="A5" s="5" t="s">
        <v>0</v>
      </c>
      <c r="B5" s="5" t="s">
        <v>1</v>
      </c>
      <c r="C5" s="5" t="s">
        <v>15</v>
      </c>
      <c r="D5" s="5" t="s">
        <v>16</v>
      </c>
    </row>
    <row r="6" spans="1:5" x14ac:dyDescent="0.3">
      <c r="A6" s="7" t="s">
        <v>19</v>
      </c>
      <c r="B6" s="7" t="s">
        <v>2</v>
      </c>
      <c r="C6" s="7"/>
      <c r="D6" s="8">
        <f>SUM(D7:D16)</f>
        <v>8</v>
      </c>
      <c r="E6" s="195" t="s">
        <v>242</v>
      </c>
    </row>
    <row r="7" spans="1:5" x14ac:dyDescent="0.3">
      <c r="A7" s="3"/>
      <c r="B7" s="4" t="s">
        <v>33</v>
      </c>
      <c r="C7" s="3"/>
      <c r="D7" s="5"/>
    </row>
    <row r="8" spans="1:5" x14ac:dyDescent="0.3">
      <c r="A8" s="3"/>
      <c r="B8" s="3" t="s">
        <v>65</v>
      </c>
      <c r="C8" s="3"/>
      <c r="D8" s="11">
        <v>1</v>
      </c>
    </row>
    <row r="9" spans="1:5" x14ac:dyDescent="0.3">
      <c r="A9" s="3"/>
      <c r="B9" s="4" t="s">
        <v>45</v>
      </c>
      <c r="C9" s="3"/>
      <c r="D9" s="5"/>
    </row>
    <row r="10" spans="1:5" x14ac:dyDescent="0.3">
      <c r="A10" s="3"/>
      <c r="B10" s="3" t="s">
        <v>52</v>
      </c>
      <c r="C10" s="3"/>
      <c r="D10" s="2">
        <v>1</v>
      </c>
    </row>
    <row r="11" spans="1:5" x14ac:dyDescent="0.3">
      <c r="A11" s="3"/>
      <c r="B11" s="4" t="s">
        <v>20</v>
      </c>
      <c r="C11" s="3"/>
      <c r="D11" s="2"/>
    </row>
    <row r="12" spans="1:5" x14ac:dyDescent="0.3">
      <c r="A12" s="3"/>
      <c r="B12" s="13" t="s">
        <v>68</v>
      </c>
      <c r="D12" s="11">
        <v>1</v>
      </c>
    </row>
    <row r="13" spans="1:5" x14ac:dyDescent="0.3">
      <c r="A13" s="3"/>
      <c r="B13" s="4" t="s">
        <v>21</v>
      </c>
      <c r="C13" s="3"/>
      <c r="D13" s="5"/>
    </row>
    <row r="14" spans="1:5" x14ac:dyDescent="0.3">
      <c r="A14" s="3"/>
      <c r="B14" s="3" t="s">
        <v>22</v>
      </c>
      <c r="C14" s="3"/>
      <c r="D14" s="2">
        <v>1</v>
      </c>
    </row>
    <row r="15" spans="1:5" x14ac:dyDescent="0.3">
      <c r="A15" s="3"/>
      <c r="B15" s="3" t="s">
        <v>66</v>
      </c>
      <c r="C15" s="3"/>
      <c r="D15" s="2">
        <v>4</v>
      </c>
    </row>
    <row r="16" spans="1:5" x14ac:dyDescent="0.3">
      <c r="A16" s="3"/>
      <c r="B16" s="3"/>
      <c r="C16" s="3"/>
      <c r="D16" s="2"/>
    </row>
    <row r="17" spans="1:5" x14ac:dyDescent="0.3">
      <c r="A17" s="7" t="s">
        <v>9</v>
      </c>
      <c r="B17" s="7" t="s">
        <v>3</v>
      </c>
      <c r="C17" s="7"/>
      <c r="D17" s="8">
        <f>SUM(D18:D44)</f>
        <v>55</v>
      </c>
      <c r="E17" s="195" t="s">
        <v>242</v>
      </c>
    </row>
    <row r="18" spans="1:5" x14ac:dyDescent="0.3">
      <c r="A18" s="3"/>
      <c r="B18" s="4" t="s">
        <v>20</v>
      </c>
      <c r="C18" s="3"/>
      <c r="D18" s="2"/>
    </row>
    <row r="19" spans="1:5" x14ac:dyDescent="0.3">
      <c r="A19" s="3"/>
      <c r="B19" s="3" t="s">
        <v>28</v>
      </c>
      <c r="C19" s="3"/>
      <c r="D19" s="2">
        <v>3</v>
      </c>
    </row>
    <row r="20" spans="1:5" x14ac:dyDescent="0.3">
      <c r="A20" s="3"/>
      <c r="B20" s="3" t="s">
        <v>47</v>
      </c>
      <c r="C20" s="3"/>
      <c r="D20" s="2">
        <v>1</v>
      </c>
    </row>
    <row r="21" spans="1:5" x14ac:dyDescent="0.3">
      <c r="A21" s="3"/>
      <c r="B21" s="3" t="s">
        <v>52</v>
      </c>
      <c r="C21" s="3"/>
      <c r="D21" s="2">
        <v>1</v>
      </c>
    </row>
    <row r="22" spans="1:5" x14ac:dyDescent="0.3">
      <c r="A22" s="3"/>
      <c r="B22" s="4" t="s">
        <v>29</v>
      </c>
      <c r="C22" s="3"/>
      <c r="D22" s="2"/>
    </row>
    <row r="23" spans="1:5" x14ac:dyDescent="0.3">
      <c r="A23" s="3"/>
      <c r="B23" s="3" t="s">
        <v>28</v>
      </c>
      <c r="C23" s="3"/>
      <c r="D23" s="2">
        <v>4</v>
      </c>
    </row>
    <row r="24" spans="1:5" x14ac:dyDescent="0.3">
      <c r="A24" s="3"/>
      <c r="B24" s="3" t="s">
        <v>47</v>
      </c>
      <c r="C24" s="3"/>
      <c r="D24" s="2">
        <v>4</v>
      </c>
    </row>
    <row r="25" spans="1:5" x14ac:dyDescent="0.3">
      <c r="A25" s="3"/>
      <c r="B25" s="3" t="s">
        <v>52</v>
      </c>
      <c r="C25" s="3"/>
      <c r="D25" s="2">
        <v>4</v>
      </c>
    </row>
    <row r="26" spans="1:5" x14ac:dyDescent="0.3">
      <c r="A26" s="3"/>
      <c r="B26" s="3" t="s">
        <v>57</v>
      </c>
      <c r="C26" s="3"/>
      <c r="D26" s="2">
        <v>4</v>
      </c>
    </row>
    <row r="27" spans="1:5" x14ac:dyDescent="0.3">
      <c r="A27" s="3"/>
      <c r="B27" s="4" t="s">
        <v>30</v>
      </c>
      <c r="C27" s="3"/>
      <c r="D27" s="2"/>
    </row>
    <row r="28" spans="1:5" x14ac:dyDescent="0.3">
      <c r="A28" s="3"/>
      <c r="B28" s="3" t="s">
        <v>31</v>
      </c>
      <c r="C28" s="3"/>
      <c r="D28" s="2">
        <v>3</v>
      </c>
    </row>
    <row r="29" spans="1:5" x14ac:dyDescent="0.3">
      <c r="A29" s="3"/>
      <c r="B29" s="3" t="s">
        <v>35</v>
      </c>
      <c r="C29" s="3"/>
      <c r="D29" s="2">
        <v>4</v>
      </c>
    </row>
    <row r="30" spans="1:5" x14ac:dyDescent="0.3">
      <c r="A30" s="3"/>
      <c r="B30" s="3" t="s">
        <v>50</v>
      </c>
      <c r="C30" s="3"/>
      <c r="D30" s="2">
        <v>2</v>
      </c>
    </row>
    <row r="31" spans="1:5" x14ac:dyDescent="0.3">
      <c r="A31" s="3"/>
      <c r="B31" s="3" t="s">
        <v>54</v>
      </c>
      <c r="C31" s="3"/>
      <c r="D31" s="2">
        <v>4</v>
      </c>
    </row>
    <row r="32" spans="1:5" x14ac:dyDescent="0.3">
      <c r="A32" s="3"/>
      <c r="B32" s="4" t="s">
        <v>40</v>
      </c>
      <c r="C32" s="3"/>
      <c r="D32" s="2"/>
    </row>
    <row r="33" spans="1:5" x14ac:dyDescent="0.3">
      <c r="A33" s="3"/>
      <c r="B33" s="3" t="s">
        <v>41</v>
      </c>
      <c r="C33" s="3"/>
      <c r="D33" s="2">
        <v>4</v>
      </c>
    </row>
    <row r="34" spans="1:5" x14ac:dyDescent="0.3">
      <c r="A34" s="3"/>
      <c r="B34" s="3" t="s">
        <v>50</v>
      </c>
      <c r="C34" s="3"/>
      <c r="D34" s="2">
        <v>4</v>
      </c>
    </row>
    <row r="35" spans="1:5" x14ac:dyDescent="0.3">
      <c r="A35" s="3"/>
      <c r="B35" s="3" t="s">
        <v>54</v>
      </c>
      <c r="C35" s="3"/>
      <c r="D35" s="2">
        <v>4</v>
      </c>
    </row>
    <row r="36" spans="1:5" x14ac:dyDescent="0.3">
      <c r="A36" s="3"/>
      <c r="B36" s="4" t="s">
        <v>42</v>
      </c>
      <c r="C36" s="3"/>
      <c r="D36" s="2"/>
    </row>
    <row r="37" spans="1:5" x14ac:dyDescent="0.3">
      <c r="A37" s="3"/>
      <c r="B37" s="3" t="s">
        <v>28</v>
      </c>
      <c r="C37" s="3"/>
      <c r="D37" s="2">
        <v>3</v>
      </c>
    </row>
    <row r="38" spans="1:5" x14ac:dyDescent="0.3">
      <c r="A38" s="3"/>
      <c r="B38" s="4" t="s">
        <v>64</v>
      </c>
      <c r="C38" s="3"/>
      <c r="D38" s="2"/>
    </row>
    <row r="39" spans="1:5" x14ac:dyDescent="0.3">
      <c r="A39" s="3"/>
      <c r="B39" s="3" t="s">
        <v>28</v>
      </c>
      <c r="C39" s="3"/>
      <c r="D39" s="2">
        <v>4</v>
      </c>
    </row>
    <row r="40" spans="1:5" x14ac:dyDescent="0.3">
      <c r="A40" s="3"/>
      <c r="B40" s="4" t="s">
        <v>46</v>
      </c>
      <c r="C40" s="3"/>
      <c r="D40" s="2"/>
    </row>
    <row r="41" spans="1:5" x14ac:dyDescent="0.3">
      <c r="A41" s="3"/>
      <c r="B41" s="3" t="s">
        <v>28</v>
      </c>
      <c r="C41" s="3"/>
      <c r="D41" s="2">
        <v>1</v>
      </c>
    </row>
    <row r="42" spans="1:5" x14ac:dyDescent="0.3">
      <c r="A42" s="3"/>
      <c r="B42" s="4" t="s">
        <v>45</v>
      </c>
      <c r="C42" s="3"/>
      <c r="D42" s="2"/>
    </row>
    <row r="43" spans="1:5" x14ac:dyDescent="0.3">
      <c r="A43" s="3"/>
      <c r="B43" s="3" t="s">
        <v>51</v>
      </c>
      <c r="C43" s="3"/>
      <c r="D43" s="2">
        <v>1</v>
      </c>
    </row>
    <row r="44" spans="1:5" x14ac:dyDescent="0.3">
      <c r="A44" s="3"/>
      <c r="B44" s="3"/>
      <c r="C44" s="3"/>
      <c r="D44" s="2"/>
    </row>
    <row r="45" spans="1:5" x14ac:dyDescent="0.3">
      <c r="A45" s="3"/>
      <c r="B45" s="3"/>
      <c r="C45" s="3"/>
      <c r="D45" s="2"/>
    </row>
    <row r="46" spans="1:5" x14ac:dyDescent="0.3">
      <c r="A46" s="7" t="s">
        <v>10</v>
      </c>
      <c r="B46" s="7" t="s">
        <v>4</v>
      </c>
      <c r="C46" s="7"/>
      <c r="D46" s="8">
        <f>SUM(D48:D58)</f>
        <v>13</v>
      </c>
      <c r="E46" s="195" t="s">
        <v>241</v>
      </c>
    </row>
    <row r="47" spans="1:5" x14ac:dyDescent="0.3">
      <c r="A47" s="3"/>
      <c r="B47" s="4" t="s">
        <v>21</v>
      </c>
      <c r="C47" s="3"/>
      <c r="D47" s="2"/>
    </row>
    <row r="48" spans="1:5" x14ac:dyDescent="0.3">
      <c r="A48" s="3"/>
      <c r="B48" s="3" t="s">
        <v>25</v>
      </c>
      <c r="C48" s="3"/>
      <c r="D48" s="2">
        <v>1</v>
      </c>
    </row>
    <row r="49" spans="1:4" x14ac:dyDescent="0.3">
      <c r="A49" s="3"/>
      <c r="B49" s="3" t="s">
        <v>26</v>
      </c>
      <c r="C49" s="3"/>
      <c r="D49" s="2">
        <v>1</v>
      </c>
    </row>
    <row r="50" spans="1:4" x14ac:dyDescent="0.3">
      <c r="A50" s="3"/>
      <c r="B50" s="3" t="s">
        <v>28</v>
      </c>
      <c r="C50" s="3"/>
      <c r="D50" s="2">
        <v>2</v>
      </c>
    </row>
    <row r="51" spans="1:4" x14ac:dyDescent="0.3">
      <c r="A51" s="3"/>
      <c r="B51" s="4" t="s">
        <v>20</v>
      </c>
      <c r="C51" s="3"/>
      <c r="D51" s="2"/>
    </row>
    <row r="52" spans="1:4" x14ac:dyDescent="0.3">
      <c r="A52" s="3"/>
      <c r="B52" s="3" t="s">
        <v>28</v>
      </c>
      <c r="C52" s="3"/>
      <c r="D52" s="2">
        <v>1</v>
      </c>
    </row>
    <row r="53" spans="1:4" x14ac:dyDescent="0.3">
      <c r="A53" s="3"/>
      <c r="B53" s="6" t="s">
        <v>47</v>
      </c>
      <c r="C53" s="3"/>
      <c r="D53" s="2">
        <v>1</v>
      </c>
    </row>
    <row r="54" spans="1:4" x14ac:dyDescent="0.3">
      <c r="A54" s="3"/>
      <c r="B54" s="4" t="s">
        <v>42</v>
      </c>
      <c r="C54" s="3"/>
      <c r="D54" s="2"/>
    </row>
    <row r="55" spans="1:4" x14ac:dyDescent="0.3">
      <c r="A55" s="3"/>
      <c r="B55" s="3" t="s">
        <v>28</v>
      </c>
      <c r="C55" s="3"/>
      <c r="D55" s="2">
        <v>1</v>
      </c>
    </row>
    <row r="56" spans="1:4" x14ac:dyDescent="0.3">
      <c r="A56" s="3"/>
      <c r="B56" s="4" t="s">
        <v>45</v>
      </c>
      <c r="C56" s="3"/>
      <c r="D56" s="2"/>
    </row>
    <row r="57" spans="1:4" x14ac:dyDescent="0.3">
      <c r="A57" s="3"/>
      <c r="B57" s="6" t="s">
        <v>52</v>
      </c>
      <c r="C57" s="3"/>
      <c r="D57" s="2">
        <v>4</v>
      </c>
    </row>
    <row r="58" spans="1:4" x14ac:dyDescent="0.3">
      <c r="A58" s="3"/>
      <c r="B58" s="4" t="s">
        <v>70</v>
      </c>
      <c r="C58" s="3"/>
      <c r="D58" s="11">
        <v>2</v>
      </c>
    </row>
    <row r="59" spans="1:4" x14ac:dyDescent="0.3">
      <c r="A59" s="3"/>
      <c r="B59" s="6"/>
      <c r="C59" s="3"/>
      <c r="D59" s="11"/>
    </row>
    <row r="60" spans="1:4" x14ac:dyDescent="0.3">
      <c r="A60" s="3"/>
      <c r="B60" s="3"/>
      <c r="C60" s="3"/>
      <c r="D60" s="2"/>
    </row>
    <row r="61" spans="1:4" x14ac:dyDescent="0.3">
      <c r="A61" s="7" t="s">
        <v>11</v>
      </c>
      <c r="B61" s="7" t="s">
        <v>5</v>
      </c>
      <c r="C61" s="7"/>
      <c r="D61" s="8"/>
    </row>
    <row r="62" spans="1:4" x14ac:dyDescent="0.3">
      <c r="A62" s="3"/>
      <c r="B62" s="3"/>
      <c r="C62" s="3"/>
      <c r="D62" s="2"/>
    </row>
    <row r="63" spans="1:4" x14ac:dyDescent="0.3">
      <c r="A63" s="3"/>
      <c r="B63" s="3"/>
      <c r="C63" s="3"/>
      <c r="D63" s="2"/>
    </row>
    <row r="64" spans="1:4" x14ac:dyDescent="0.3">
      <c r="A64" s="3"/>
      <c r="B64" s="3"/>
      <c r="C64" s="3"/>
      <c r="D64" s="2"/>
    </row>
    <row r="65" spans="1:5" x14ac:dyDescent="0.3">
      <c r="A65" s="3"/>
      <c r="B65" s="3"/>
      <c r="C65" s="3"/>
      <c r="D65" s="2"/>
    </row>
    <row r="66" spans="1:5" x14ac:dyDescent="0.3">
      <c r="A66" s="3"/>
      <c r="B66" s="3"/>
      <c r="C66" s="3"/>
      <c r="D66" s="2"/>
    </row>
    <row r="67" spans="1:5" x14ac:dyDescent="0.3">
      <c r="A67" s="7" t="s">
        <v>12</v>
      </c>
      <c r="B67" s="7" t="s">
        <v>44</v>
      </c>
      <c r="C67" s="7"/>
      <c r="D67" s="8">
        <f>SUM(D69:D74)</f>
        <v>16</v>
      </c>
      <c r="E67" s="195" t="s">
        <v>242</v>
      </c>
    </row>
    <row r="68" spans="1:5" x14ac:dyDescent="0.3">
      <c r="A68" s="3"/>
      <c r="B68" s="4" t="s">
        <v>45</v>
      </c>
      <c r="C68" s="3"/>
      <c r="D68" s="2"/>
    </row>
    <row r="69" spans="1:5" x14ac:dyDescent="0.3">
      <c r="A69" s="3"/>
      <c r="B69" s="3" t="s">
        <v>28</v>
      </c>
      <c r="C69" s="3"/>
      <c r="D69" s="2">
        <v>7</v>
      </c>
    </row>
    <row r="70" spans="1:5" x14ac:dyDescent="0.3">
      <c r="A70" s="3"/>
      <c r="B70" s="4" t="s">
        <v>30</v>
      </c>
      <c r="C70" s="3"/>
      <c r="D70" s="2"/>
    </row>
    <row r="71" spans="1:5" x14ac:dyDescent="0.3">
      <c r="A71" s="3"/>
      <c r="B71" s="3" t="s">
        <v>48</v>
      </c>
      <c r="C71" s="3"/>
      <c r="D71" s="2">
        <v>5</v>
      </c>
    </row>
    <row r="72" spans="1:5" x14ac:dyDescent="0.3">
      <c r="A72" s="3"/>
      <c r="B72" s="3" t="s">
        <v>53</v>
      </c>
      <c r="C72" s="3"/>
      <c r="D72" s="2">
        <v>2</v>
      </c>
    </row>
    <row r="73" spans="1:5" x14ac:dyDescent="0.3">
      <c r="A73" s="3"/>
      <c r="B73" s="4" t="s">
        <v>55</v>
      </c>
      <c r="C73" s="3"/>
      <c r="D73" s="2"/>
    </row>
    <row r="74" spans="1:5" x14ac:dyDescent="0.3">
      <c r="A74" s="3"/>
      <c r="B74" s="3" t="s">
        <v>56</v>
      </c>
      <c r="C74" s="3"/>
      <c r="D74" s="2">
        <v>2</v>
      </c>
    </row>
    <row r="75" spans="1:5" x14ac:dyDescent="0.3">
      <c r="A75" s="3"/>
      <c r="B75" s="3"/>
      <c r="C75" s="3"/>
      <c r="D75" s="2"/>
    </row>
    <row r="76" spans="1:5" x14ac:dyDescent="0.3">
      <c r="A76" s="7" t="s">
        <v>13</v>
      </c>
      <c r="B76" s="7" t="s">
        <v>6</v>
      </c>
      <c r="C76" s="7"/>
      <c r="D76" s="8">
        <f>SUM(D78:D79)</f>
        <v>5</v>
      </c>
      <c r="E76" s="195" t="s">
        <v>240</v>
      </c>
    </row>
    <row r="77" spans="1:5" x14ac:dyDescent="0.3">
      <c r="A77" s="3"/>
      <c r="B77" s="4" t="s">
        <v>30</v>
      </c>
      <c r="C77" s="3"/>
      <c r="D77" s="2"/>
    </row>
    <row r="78" spans="1:5" x14ac:dyDescent="0.3">
      <c r="A78" s="3"/>
      <c r="B78" s="3" t="s">
        <v>36</v>
      </c>
      <c r="C78" s="3"/>
      <c r="D78" s="2">
        <v>2</v>
      </c>
    </row>
    <row r="79" spans="1:5" x14ac:dyDescent="0.3">
      <c r="A79" s="3"/>
      <c r="B79" s="3" t="s">
        <v>49</v>
      </c>
      <c r="C79" s="3"/>
      <c r="D79" s="2">
        <v>3</v>
      </c>
    </row>
    <row r="80" spans="1:5" x14ac:dyDescent="0.3">
      <c r="A80" s="3"/>
      <c r="B80" s="3"/>
      <c r="C80" s="3"/>
      <c r="D80" s="2"/>
    </row>
    <row r="81" spans="1:5" x14ac:dyDescent="0.3">
      <c r="A81" s="3"/>
      <c r="B81" s="3"/>
      <c r="C81" s="3"/>
      <c r="D81" s="2"/>
    </row>
    <row r="82" spans="1:5" x14ac:dyDescent="0.3">
      <c r="A82" s="7" t="s">
        <v>14</v>
      </c>
      <c r="B82" s="7" t="s">
        <v>7</v>
      </c>
      <c r="C82" s="7"/>
      <c r="D82" s="8">
        <f>SUM(D84:D112)</f>
        <v>66</v>
      </c>
      <c r="E82" s="195" t="s">
        <v>240</v>
      </c>
    </row>
    <row r="83" spans="1:5" x14ac:dyDescent="0.3">
      <c r="A83" s="3"/>
      <c r="B83" s="4" t="s">
        <v>21</v>
      </c>
      <c r="C83" s="3"/>
      <c r="D83" s="2"/>
    </row>
    <row r="84" spans="1:5" x14ac:dyDescent="0.3">
      <c r="A84" s="3"/>
      <c r="B84" s="3" t="s">
        <v>27</v>
      </c>
      <c r="C84" s="3"/>
      <c r="D84" s="2">
        <v>1</v>
      </c>
    </row>
    <row r="85" spans="1:5" x14ac:dyDescent="0.3">
      <c r="A85" s="3"/>
      <c r="B85" s="3" t="s">
        <v>37</v>
      </c>
      <c r="C85" s="3"/>
      <c r="D85" s="2">
        <v>2</v>
      </c>
    </row>
    <row r="86" spans="1:5" x14ac:dyDescent="0.3">
      <c r="A86" s="3"/>
      <c r="B86" s="4" t="s">
        <v>20</v>
      </c>
      <c r="C86" s="3"/>
      <c r="D86" s="2"/>
    </row>
    <row r="87" spans="1:5" x14ac:dyDescent="0.3">
      <c r="A87" s="3"/>
      <c r="B87" s="3" t="s">
        <v>28</v>
      </c>
      <c r="C87" s="3"/>
      <c r="D87" s="2">
        <v>2</v>
      </c>
    </row>
    <row r="88" spans="1:5" x14ac:dyDescent="0.3">
      <c r="A88" s="3"/>
      <c r="B88" s="3" t="s">
        <v>47</v>
      </c>
      <c r="C88" s="3"/>
      <c r="D88" s="2">
        <v>1</v>
      </c>
    </row>
    <row r="89" spans="1:5" x14ac:dyDescent="0.3">
      <c r="A89" s="3"/>
      <c r="B89" s="3" t="s">
        <v>52</v>
      </c>
      <c r="C89" s="3"/>
      <c r="D89" s="2">
        <v>1</v>
      </c>
    </row>
    <row r="90" spans="1:5" x14ac:dyDescent="0.3">
      <c r="A90" s="3"/>
      <c r="B90" s="4" t="s">
        <v>32</v>
      </c>
      <c r="C90" s="3"/>
      <c r="D90" s="2"/>
    </row>
    <row r="91" spans="1:5" x14ac:dyDescent="0.3">
      <c r="A91" s="3"/>
      <c r="B91" s="3" t="s">
        <v>28</v>
      </c>
      <c r="C91" s="3"/>
      <c r="D91" s="2">
        <v>5</v>
      </c>
    </row>
    <row r="92" spans="1:5" x14ac:dyDescent="0.3">
      <c r="A92" s="3"/>
      <c r="B92" s="3" t="s">
        <v>47</v>
      </c>
      <c r="C92" s="3"/>
      <c r="D92" s="2">
        <v>5</v>
      </c>
    </row>
    <row r="93" spans="1:5" x14ac:dyDescent="0.3">
      <c r="A93" s="3"/>
      <c r="B93" s="3" t="s">
        <v>52</v>
      </c>
      <c r="C93" s="3"/>
      <c r="D93" s="2">
        <v>5</v>
      </c>
    </row>
    <row r="94" spans="1:5" x14ac:dyDescent="0.3">
      <c r="A94" s="3"/>
      <c r="B94" s="3" t="s">
        <v>57</v>
      </c>
      <c r="C94" s="3"/>
      <c r="D94" s="2">
        <v>5</v>
      </c>
    </row>
    <row r="95" spans="1:5" x14ac:dyDescent="0.3">
      <c r="A95" s="3"/>
      <c r="B95" s="4" t="s">
        <v>33</v>
      </c>
      <c r="C95" s="3"/>
      <c r="D95" s="2"/>
    </row>
    <row r="96" spans="1:5" x14ac:dyDescent="0.3">
      <c r="A96" s="3"/>
      <c r="B96" s="3" t="s">
        <v>31</v>
      </c>
      <c r="C96" s="3"/>
      <c r="D96" s="2">
        <v>2</v>
      </c>
    </row>
    <row r="97" spans="1:4" x14ac:dyDescent="0.3">
      <c r="A97" s="3"/>
      <c r="B97" s="3" t="s">
        <v>34</v>
      </c>
      <c r="C97" s="3"/>
      <c r="D97" s="2">
        <v>5</v>
      </c>
    </row>
    <row r="98" spans="1:4" x14ac:dyDescent="0.3">
      <c r="A98" s="3"/>
      <c r="B98" s="3" t="s">
        <v>50</v>
      </c>
      <c r="C98" s="3"/>
      <c r="D98" s="2">
        <v>3</v>
      </c>
    </row>
    <row r="99" spans="1:4" x14ac:dyDescent="0.3">
      <c r="A99" s="3"/>
      <c r="B99" s="3" t="s">
        <v>54</v>
      </c>
      <c r="C99" s="3"/>
      <c r="D99" s="2">
        <v>3</v>
      </c>
    </row>
    <row r="100" spans="1:4" x14ac:dyDescent="0.3">
      <c r="A100" s="3"/>
      <c r="B100" s="4" t="s">
        <v>38</v>
      </c>
      <c r="C100" s="3"/>
      <c r="D100" s="2"/>
    </row>
    <row r="101" spans="1:4" x14ac:dyDescent="0.3">
      <c r="A101" s="3"/>
      <c r="B101" s="3" t="s">
        <v>39</v>
      </c>
      <c r="C101" s="3"/>
      <c r="D101" s="2">
        <v>5</v>
      </c>
    </row>
    <row r="102" spans="1:4" x14ac:dyDescent="0.3">
      <c r="A102" s="3"/>
      <c r="B102" s="3" t="s">
        <v>50</v>
      </c>
      <c r="C102" s="3"/>
      <c r="D102" s="2">
        <v>5</v>
      </c>
    </row>
    <row r="103" spans="1:4" x14ac:dyDescent="0.3">
      <c r="A103" s="3"/>
      <c r="B103" s="3" t="s">
        <v>54</v>
      </c>
      <c r="C103" s="3"/>
      <c r="D103" s="2">
        <v>5</v>
      </c>
    </row>
    <row r="104" spans="1:4" x14ac:dyDescent="0.3">
      <c r="A104" s="3"/>
      <c r="B104" s="4" t="s">
        <v>43</v>
      </c>
      <c r="C104" s="3"/>
      <c r="D104" s="2"/>
    </row>
    <row r="105" spans="1:4" x14ac:dyDescent="0.3">
      <c r="A105" s="3"/>
      <c r="B105" s="3" t="s">
        <v>28</v>
      </c>
      <c r="C105" s="3"/>
      <c r="D105" s="2">
        <v>1</v>
      </c>
    </row>
    <row r="106" spans="1:4" x14ac:dyDescent="0.3">
      <c r="A106" s="3"/>
      <c r="B106" s="4" t="s">
        <v>63</v>
      </c>
      <c r="C106" s="3"/>
      <c r="D106" s="2"/>
    </row>
    <row r="107" spans="1:4" x14ac:dyDescent="0.3">
      <c r="A107" s="3"/>
      <c r="B107" s="3" t="s">
        <v>28</v>
      </c>
      <c r="C107" s="3"/>
      <c r="D107" s="2">
        <v>3</v>
      </c>
    </row>
    <row r="108" spans="1:4" x14ac:dyDescent="0.3">
      <c r="A108" s="3"/>
      <c r="B108" s="4" t="s">
        <v>46</v>
      </c>
      <c r="C108" s="3"/>
      <c r="D108" s="2"/>
    </row>
    <row r="109" spans="1:4" x14ac:dyDescent="0.3">
      <c r="A109" s="3"/>
      <c r="B109" s="3" t="s">
        <v>28</v>
      </c>
      <c r="C109" s="3"/>
      <c r="D109" s="2">
        <v>1</v>
      </c>
    </row>
    <row r="110" spans="1:4" x14ac:dyDescent="0.3">
      <c r="A110" s="3"/>
      <c r="B110" s="4" t="s">
        <v>45</v>
      </c>
      <c r="C110" s="3"/>
      <c r="D110" s="2"/>
    </row>
    <row r="111" spans="1:4" x14ac:dyDescent="0.3">
      <c r="A111" s="3"/>
      <c r="B111" s="3" t="s">
        <v>52</v>
      </c>
      <c r="C111" s="3"/>
      <c r="D111" s="2">
        <v>4</v>
      </c>
    </row>
    <row r="112" spans="1:4" x14ac:dyDescent="0.3">
      <c r="A112" s="3"/>
      <c r="B112" s="4" t="s">
        <v>69</v>
      </c>
      <c r="C112" s="3"/>
      <c r="D112" s="11">
        <v>2</v>
      </c>
    </row>
    <row r="113" spans="1:5" x14ac:dyDescent="0.3">
      <c r="A113" s="3"/>
      <c r="B113" s="3"/>
      <c r="C113" s="3"/>
      <c r="D113" s="11"/>
    </row>
    <row r="114" spans="1:5" x14ac:dyDescent="0.3">
      <c r="A114" s="7" t="s">
        <v>23</v>
      </c>
      <c r="B114" s="7" t="s">
        <v>24</v>
      </c>
      <c r="C114" s="7"/>
      <c r="D114" s="8">
        <f>SUM(D115:D118)</f>
        <v>2</v>
      </c>
      <c r="E114" s="195" t="s">
        <v>242</v>
      </c>
    </row>
    <row r="115" spans="1:5" x14ac:dyDescent="0.3">
      <c r="A115" s="3"/>
      <c r="B115" s="3" t="s">
        <v>21</v>
      </c>
      <c r="C115" s="3"/>
      <c r="D115" s="5"/>
    </row>
    <row r="116" spans="1:5" x14ac:dyDescent="0.3">
      <c r="A116" s="3"/>
      <c r="B116" s="3" t="s">
        <v>22</v>
      </c>
      <c r="C116" s="3"/>
      <c r="D116" s="2">
        <v>1</v>
      </c>
    </row>
    <row r="117" spans="1:5" x14ac:dyDescent="0.3">
      <c r="A117" s="3"/>
      <c r="B117" s="3" t="s">
        <v>20</v>
      </c>
      <c r="C117" s="3"/>
      <c r="D117" s="2"/>
    </row>
    <row r="118" spans="1:5" x14ac:dyDescent="0.3">
      <c r="A118" s="3"/>
      <c r="B118" s="3" t="s">
        <v>67</v>
      </c>
      <c r="C118" s="3"/>
      <c r="D118" s="2">
        <v>1</v>
      </c>
    </row>
  </sheetData>
  <mergeCells count="1">
    <mergeCell ref="A2:D2"/>
  </mergeCells>
  <pageMargins left="0.70866141732283472" right="0.70866141732283472" top="0.35433070866141736" bottom="0.15748031496062992" header="0.31496062992125984" footer="0.31496062992125984"/>
  <pageSetup paperSize="9" scale="87" orientation="portrait" r:id="rId1"/>
  <rowBreaks count="1" manualBreakCount="1">
    <brk id="60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view="pageBreakPreview" zoomScale="85" zoomScaleNormal="115" zoomScaleSheetLayoutView="85" workbookViewId="0">
      <selection activeCell="C22" sqref="C22"/>
    </sheetView>
  </sheetViews>
  <sheetFormatPr baseColWidth="10" defaultRowHeight="14.4" x14ac:dyDescent="0.3"/>
  <cols>
    <col min="2" max="2" width="64.6640625" customWidth="1"/>
  </cols>
  <sheetData>
    <row r="2" spans="1:4" ht="18" x14ac:dyDescent="0.35">
      <c r="A2" s="177" t="s">
        <v>145</v>
      </c>
      <c r="B2" s="177"/>
      <c r="C2" s="177"/>
      <c r="D2" s="177"/>
    </row>
    <row r="3" spans="1:4" x14ac:dyDescent="0.3">
      <c r="D3" s="1"/>
    </row>
    <row r="4" spans="1:4" x14ac:dyDescent="0.3">
      <c r="D4" s="1"/>
    </row>
    <row r="5" spans="1:4" x14ac:dyDescent="0.3">
      <c r="A5" s="5" t="s">
        <v>0</v>
      </c>
      <c r="B5" s="5" t="s">
        <v>1</v>
      </c>
      <c r="C5" s="5" t="s">
        <v>15</v>
      </c>
      <c r="D5" s="5" t="s">
        <v>16</v>
      </c>
    </row>
    <row r="6" spans="1:4" ht="15.6" x14ac:dyDescent="0.3">
      <c r="A6" s="54" t="s">
        <v>19</v>
      </c>
      <c r="B6" s="54" t="s">
        <v>171</v>
      </c>
      <c r="C6" s="54"/>
      <c r="D6" s="53">
        <f>SUM(D7:D20)</f>
        <v>70.05</v>
      </c>
    </row>
    <row r="7" spans="1:4" x14ac:dyDescent="0.3">
      <c r="A7" s="3"/>
      <c r="B7" s="6" t="s">
        <v>147</v>
      </c>
      <c r="C7" s="3"/>
      <c r="D7" s="31">
        <f>2.95*4</f>
        <v>11.8</v>
      </c>
    </row>
    <row r="8" spans="1:4" x14ac:dyDescent="0.3">
      <c r="A8" s="3"/>
      <c r="B8" s="6" t="s">
        <v>146</v>
      </c>
      <c r="C8" s="3"/>
      <c r="D8" s="31"/>
    </row>
    <row r="9" spans="1:4" x14ac:dyDescent="0.3">
      <c r="A9" s="3"/>
      <c r="B9" s="6" t="s">
        <v>161</v>
      </c>
      <c r="C9" s="3"/>
      <c r="D9" s="31">
        <f>3.4*3</f>
        <v>10.199999999999999</v>
      </c>
    </row>
    <row r="10" spans="1:4" x14ac:dyDescent="0.3">
      <c r="A10" s="3"/>
      <c r="B10" s="6" t="s">
        <v>170</v>
      </c>
      <c r="C10" s="3"/>
      <c r="D10" s="31"/>
    </row>
    <row r="11" spans="1:4" x14ac:dyDescent="0.3">
      <c r="A11" s="3"/>
      <c r="B11" s="6" t="s">
        <v>148</v>
      </c>
      <c r="C11" s="3"/>
      <c r="D11" s="31">
        <f>2.95*4</f>
        <v>11.8</v>
      </c>
    </row>
    <row r="12" spans="1:4" x14ac:dyDescent="0.3">
      <c r="A12" s="3"/>
      <c r="B12" s="6" t="s">
        <v>146</v>
      </c>
      <c r="C12" s="3"/>
      <c r="D12" s="31"/>
    </row>
    <row r="13" spans="1:4" x14ac:dyDescent="0.3">
      <c r="A13" s="3"/>
      <c r="B13" s="6" t="s">
        <v>149</v>
      </c>
      <c r="C13" s="3"/>
      <c r="D13" s="31">
        <f>3.3*3</f>
        <v>9.8999999999999986</v>
      </c>
    </row>
    <row r="14" spans="1:4" x14ac:dyDescent="0.3">
      <c r="A14" s="3"/>
      <c r="B14" s="6" t="s">
        <v>150</v>
      </c>
      <c r="C14" s="3"/>
      <c r="D14" s="31"/>
    </row>
    <row r="15" spans="1:4" x14ac:dyDescent="0.3">
      <c r="A15" s="3"/>
      <c r="B15" s="6" t="s">
        <v>151</v>
      </c>
      <c r="C15" s="3"/>
      <c r="D15" s="31">
        <f>2.95*3</f>
        <v>8.8500000000000014</v>
      </c>
    </row>
    <row r="16" spans="1:4" x14ac:dyDescent="0.3">
      <c r="A16" s="3"/>
      <c r="B16" s="6" t="s">
        <v>150</v>
      </c>
      <c r="C16" s="3"/>
      <c r="D16" s="31"/>
    </row>
    <row r="17" spans="1:4" x14ac:dyDescent="0.3">
      <c r="A17" s="3"/>
      <c r="B17" s="6" t="s">
        <v>152</v>
      </c>
      <c r="C17" s="3"/>
      <c r="D17" s="31">
        <v>2</v>
      </c>
    </row>
    <row r="18" spans="1:4" x14ac:dyDescent="0.3">
      <c r="A18" s="3"/>
      <c r="B18" s="6" t="s">
        <v>153</v>
      </c>
      <c r="C18" s="3"/>
    </row>
    <row r="19" spans="1:4" x14ac:dyDescent="0.3">
      <c r="A19" s="3"/>
      <c r="B19" s="6" t="s">
        <v>155</v>
      </c>
      <c r="C19" s="3"/>
      <c r="D19" s="31">
        <v>11</v>
      </c>
    </row>
    <row r="20" spans="1:4" x14ac:dyDescent="0.3">
      <c r="A20" s="3"/>
      <c r="B20" s="6" t="s">
        <v>154</v>
      </c>
      <c r="C20" s="3"/>
      <c r="D20" s="31">
        <v>4.5</v>
      </c>
    </row>
    <row r="21" spans="1:4" x14ac:dyDescent="0.3">
      <c r="A21" s="3"/>
      <c r="B21" s="4"/>
      <c r="C21" s="3"/>
      <c r="D21" s="5"/>
    </row>
    <row r="22" spans="1:4" x14ac:dyDescent="0.3">
      <c r="A22" s="3"/>
      <c r="B22" s="3"/>
      <c r="C22" s="3"/>
      <c r="D22" s="61"/>
    </row>
    <row r="23" spans="1:4" ht="15.6" x14ac:dyDescent="0.3">
      <c r="A23" s="54" t="s">
        <v>88</v>
      </c>
      <c r="B23" s="54" t="s">
        <v>172</v>
      </c>
      <c r="C23" s="7"/>
      <c r="D23" s="53">
        <f>+D24+D39</f>
        <v>238.50000000000003</v>
      </c>
    </row>
    <row r="24" spans="1:4" x14ac:dyDescent="0.3">
      <c r="A24" s="7" t="s">
        <v>168</v>
      </c>
      <c r="B24" s="7" t="s">
        <v>156</v>
      </c>
      <c r="C24" s="7"/>
      <c r="D24" s="49">
        <f>SUM(D26:D38)</f>
        <v>152.80000000000001</v>
      </c>
    </row>
    <row r="25" spans="1:4" x14ac:dyDescent="0.3">
      <c r="A25" s="32"/>
      <c r="B25" s="6" t="s">
        <v>147</v>
      </c>
      <c r="C25" s="32"/>
      <c r="D25" s="33"/>
    </row>
    <row r="26" spans="1:4" x14ac:dyDescent="0.3">
      <c r="A26" s="32"/>
      <c r="B26" s="6" t="s">
        <v>158</v>
      </c>
      <c r="C26" s="32"/>
      <c r="D26" s="35">
        <f>2.95*2*4</f>
        <v>23.6</v>
      </c>
    </row>
    <row r="27" spans="1:4" x14ac:dyDescent="0.3">
      <c r="A27" s="32"/>
      <c r="B27" s="6" t="s">
        <v>148</v>
      </c>
      <c r="C27" s="32"/>
      <c r="D27" s="33"/>
    </row>
    <row r="28" spans="1:4" x14ac:dyDescent="0.3">
      <c r="A28" s="32"/>
      <c r="B28" s="6" t="s">
        <v>158</v>
      </c>
      <c r="C28" s="32"/>
      <c r="D28" s="35">
        <v>23.6</v>
      </c>
    </row>
    <row r="29" spans="1:4" x14ac:dyDescent="0.3">
      <c r="A29" s="32"/>
      <c r="B29" s="6" t="s">
        <v>149</v>
      </c>
      <c r="C29" s="32"/>
      <c r="D29" s="35"/>
    </row>
    <row r="30" spans="1:4" x14ac:dyDescent="0.3">
      <c r="A30" s="32"/>
      <c r="B30" s="6" t="s">
        <v>160</v>
      </c>
      <c r="C30" s="32"/>
      <c r="D30" s="35">
        <v>9.9</v>
      </c>
    </row>
    <row r="31" spans="1:4" x14ac:dyDescent="0.3">
      <c r="A31" s="32"/>
      <c r="B31" s="6" t="s">
        <v>161</v>
      </c>
      <c r="C31" s="32"/>
      <c r="D31" s="35"/>
    </row>
    <row r="32" spans="1:4" x14ac:dyDescent="0.3">
      <c r="A32" s="32"/>
      <c r="B32" s="6" t="s">
        <v>158</v>
      </c>
      <c r="C32" s="32"/>
      <c r="D32" s="35">
        <f>18+8</f>
        <v>26</v>
      </c>
    </row>
    <row r="33" spans="1:4" x14ac:dyDescent="0.3">
      <c r="A33" s="32"/>
      <c r="B33" s="52" t="s">
        <v>151</v>
      </c>
      <c r="C33" s="32"/>
      <c r="D33" s="33"/>
    </row>
    <row r="34" spans="1:4" x14ac:dyDescent="0.3">
      <c r="A34" s="32"/>
      <c r="B34" s="6" t="s">
        <v>150</v>
      </c>
      <c r="C34" s="32"/>
      <c r="D34" s="35">
        <f>2*2.95*3</f>
        <v>17.700000000000003</v>
      </c>
    </row>
    <row r="35" spans="1:4" x14ac:dyDescent="0.3">
      <c r="A35" s="32"/>
      <c r="B35" s="6" t="s">
        <v>152</v>
      </c>
      <c r="C35" s="32"/>
      <c r="D35" s="35"/>
    </row>
    <row r="36" spans="1:4" x14ac:dyDescent="0.3">
      <c r="A36" s="32"/>
      <c r="B36" s="6" t="s">
        <v>153</v>
      </c>
      <c r="C36" s="32"/>
      <c r="D36" s="35">
        <f>5+18</f>
        <v>23</v>
      </c>
    </row>
    <row r="37" spans="1:4" x14ac:dyDescent="0.3">
      <c r="A37" s="3"/>
      <c r="B37" s="6" t="s">
        <v>154</v>
      </c>
      <c r="C37" s="3"/>
      <c r="D37" s="5"/>
    </row>
    <row r="38" spans="1:4" x14ac:dyDescent="0.3">
      <c r="A38" s="3"/>
      <c r="B38" s="6" t="s">
        <v>162</v>
      </c>
      <c r="C38" s="3"/>
      <c r="D38" s="31">
        <v>29</v>
      </c>
    </row>
    <row r="39" spans="1:4" x14ac:dyDescent="0.3">
      <c r="A39" s="7" t="s">
        <v>169</v>
      </c>
      <c r="B39" s="7" t="s">
        <v>157</v>
      </c>
      <c r="C39" s="7"/>
      <c r="D39" s="8">
        <f>SUM(D40:D46)</f>
        <v>85.700000000000017</v>
      </c>
    </row>
    <row r="40" spans="1:4" x14ac:dyDescent="0.3">
      <c r="A40" s="3"/>
      <c r="B40" s="6" t="s">
        <v>163</v>
      </c>
      <c r="C40" s="3"/>
      <c r="D40" s="31">
        <f>2.95*3</f>
        <v>8.8500000000000014</v>
      </c>
    </row>
    <row r="41" spans="1:4" x14ac:dyDescent="0.3">
      <c r="A41" s="3"/>
      <c r="B41" s="6" t="s">
        <v>164</v>
      </c>
      <c r="C41" s="3"/>
      <c r="D41" s="31">
        <f>2.95*4</f>
        <v>11.8</v>
      </c>
    </row>
    <row r="42" spans="1:4" x14ac:dyDescent="0.3">
      <c r="A42" s="3"/>
      <c r="B42" s="6" t="s">
        <v>165</v>
      </c>
      <c r="C42" s="3"/>
      <c r="D42" s="31">
        <v>18</v>
      </c>
    </row>
    <row r="43" spans="1:4" x14ac:dyDescent="0.3">
      <c r="A43" s="3"/>
      <c r="B43" s="6" t="s">
        <v>166</v>
      </c>
      <c r="C43" s="3"/>
      <c r="D43" s="31">
        <f>3.3*4</f>
        <v>13.2</v>
      </c>
    </row>
    <row r="44" spans="1:4" x14ac:dyDescent="0.3">
      <c r="A44" s="3"/>
      <c r="B44" s="6" t="s">
        <v>167</v>
      </c>
      <c r="C44" s="3"/>
      <c r="D44" s="31">
        <f>2.95*3</f>
        <v>8.8500000000000014</v>
      </c>
    </row>
    <row r="45" spans="1:4" x14ac:dyDescent="0.3">
      <c r="A45" s="3"/>
      <c r="B45" s="6" t="s">
        <v>154</v>
      </c>
      <c r="C45" s="3"/>
      <c r="D45" s="31">
        <v>7</v>
      </c>
    </row>
    <row r="46" spans="1:4" ht="18" customHeight="1" x14ac:dyDescent="0.3">
      <c r="A46" s="3"/>
      <c r="B46" s="22" t="s">
        <v>173</v>
      </c>
      <c r="C46" s="3"/>
      <c r="D46" s="31">
        <v>18</v>
      </c>
    </row>
    <row r="47" spans="1:4" x14ac:dyDescent="0.3">
      <c r="A47" s="3"/>
      <c r="B47" s="3"/>
      <c r="C47" s="3"/>
      <c r="D47" s="61"/>
    </row>
    <row r="48" spans="1:4" x14ac:dyDescent="0.3">
      <c r="A48" s="3"/>
      <c r="B48" s="3"/>
      <c r="C48" s="3"/>
      <c r="D48" s="61"/>
    </row>
  </sheetData>
  <mergeCells count="1">
    <mergeCell ref="A2:D2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view="pageBreakPreview" topLeftCell="A19" zoomScale="85" zoomScaleNormal="115" zoomScaleSheetLayoutView="85" workbookViewId="0">
      <selection activeCell="E49" sqref="E49"/>
    </sheetView>
  </sheetViews>
  <sheetFormatPr baseColWidth="10" defaultRowHeight="14.4" x14ac:dyDescent="0.3"/>
  <cols>
    <col min="2" max="2" width="64.6640625" customWidth="1"/>
  </cols>
  <sheetData>
    <row r="2" spans="1:4" ht="18" x14ac:dyDescent="0.35">
      <c r="A2" s="177" t="s">
        <v>145</v>
      </c>
      <c r="B2" s="177"/>
      <c r="C2" s="177"/>
      <c r="D2" s="177"/>
    </row>
    <row r="3" spans="1:4" x14ac:dyDescent="0.3">
      <c r="D3" s="1"/>
    </row>
    <row r="4" spans="1:4" x14ac:dyDescent="0.3">
      <c r="D4" s="1"/>
    </row>
    <row r="5" spans="1:4" x14ac:dyDescent="0.3">
      <c r="A5" s="5" t="s">
        <v>0</v>
      </c>
      <c r="B5" s="5" t="s">
        <v>1</v>
      </c>
      <c r="C5" s="5" t="s">
        <v>15</v>
      </c>
      <c r="D5" s="5" t="s">
        <v>16</v>
      </c>
    </row>
    <row r="6" spans="1:4" ht="15.6" x14ac:dyDescent="0.3">
      <c r="A6" s="54" t="s">
        <v>19</v>
      </c>
      <c r="B6" s="54" t="s">
        <v>142</v>
      </c>
      <c r="C6" s="54"/>
      <c r="D6" s="53">
        <f>SUM(D7:D20)</f>
        <v>70.05</v>
      </c>
    </row>
    <row r="7" spans="1:4" x14ac:dyDescent="0.3">
      <c r="A7" s="3"/>
      <c r="B7" s="6" t="s">
        <v>147</v>
      </c>
      <c r="C7" s="3"/>
      <c r="D7" s="31">
        <f>2.95*4</f>
        <v>11.8</v>
      </c>
    </row>
    <row r="8" spans="1:4" x14ac:dyDescent="0.3">
      <c r="A8" s="3"/>
      <c r="B8" s="6" t="s">
        <v>146</v>
      </c>
      <c r="C8" s="3"/>
      <c r="D8" s="31"/>
    </row>
    <row r="9" spans="1:4" x14ac:dyDescent="0.3">
      <c r="A9" s="3"/>
      <c r="B9" s="6" t="s">
        <v>161</v>
      </c>
      <c r="C9" s="3"/>
      <c r="D9" s="31">
        <f>3.4*3</f>
        <v>10.199999999999999</v>
      </c>
    </row>
    <row r="10" spans="1:4" x14ac:dyDescent="0.3">
      <c r="A10" s="3"/>
      <c r="B10" s="6" t="s">
        <v>170</v>
      </c>
      <c r="C10" s="3"/>
      <c r="D10" s="31"/>
    </row>
    <row r="11" spans="1:4" x14ac:dyDescent="0.3">
      <c r="A11" s="3"/>
      <c r="B11" s="6" t="s">
        <v>148</v>
      </c>
      <c r="C11" s="3"/>
      <c r="D11" s="31">
        <f>2.95*4</f>
        <v>11.8</v>
      </c>
    </row>
    <row r="12" spans="1:4" x14ac:dyDescent="0.3">
      <c r="A12" s="3"/>
      <c r="B12" s="6" t="s">
        <v>146</v>
      </c>
      <c r="C12" s="3"/>
      <c r="D12" s="31"/>
    </row>
    <row r="13" spans="1:4" x14ac:dyDescent="0.3">
      <c r="A13" s="3"/>
      <c r="B13" s="6" t="s">
        <v>149</v>
      </c>
      <c r="C13" s="3"/>
      <c r="D13" s="31">
        <f>3.3*3</f>
        <v>9.8999999999999986</v>
      </c>
    </row>
    <row r="14" spans="1:4" x14ac:dyDescent="0.3">
      <c r="A14" s="3"/>
      <c r="B14" s="6" t="s">
        <v>150</v>
      </c>
      <c r="C14" s="3"/>
      <c r="D14" s="31"/>
    </row>
    <row r="15" spans="1:4" x14ac:dyDescent="0.3">
      <c r="A15" s="3"/>
      <c r="B15" s="6" t="s">
        <v>151</v>
      </c>
      <c r="C15" s="3"/>
      <c r="D15" s="31">
        <f>2.95*3</f>
        <v>8.8500000000000014</v>
      </c>
    </row>
    <row r="16" spans="1:4" x14ac:dyDescent="0.3">
      <c r="A16" s="3"/>
      <c r="B16" s="6" t="s">
        <v>150</v>
      </c>
      <c r="C16" s="3"/>
      <c r="D16" s="31"/>
    </row>
    <row r="17" spans="1:6" x14ac:dyDescent="0.3">
      <c r="A17" s="3"/>
      <c r="B17" s="6" t="s">
        <v>152</v>
      </c>
      <c r="C17" s="3"/>
      <c r="D17" s="31">
        <v>2</v>
      </c>
    </row>
    <row r="18" spans="1:6" x14ac:dyDescent="0.3">
      <c r="A18" s="3"/>
      <c r="B18" s="6" t="s">
        <v>153</v>
      </c>
      <c r="C18" s="3"/>
    </row>
    <row r="19" spans="1:6" x14ac:dyDescent="0.3">
      <c r="A19" s="3"/>
      <c r="B19" s="6" t="s">
        <v>155</v>
      </c>
      <c r="C19" s="3"/>
      <c r="D19" s="31">
        <v>11</v>
      </c>
    </row>
    <row r="20" spans="1:6" x14ac:dyDescent="0.3">
      <c r="A20" s="3"/>
      <c r="B20" s="6" t="s">
        <v>154</v>
      </c>
      <c r="C20" s="3"/>
      <c r="D20" s="31">
        <v>4.5</v>
      </c>
    </row>
    <row r="21" spans="1:6" x14ac:dyDescent="0.3">
      <c r="A21" s="3"/>
      <c r="B21" s="4"/>
      <c r="C21" s="3"/>
      <c r="D21" s="5"/>
    </row>
    <row r="22" spans="1:6" x14ac:dyDescent="0.3">
      <c r="A22" s="3"/>
      <c r="B22" s="3"/>
      <c r="C22" s="3"/>
      <c r="D22" s="45"/>
    </row>
    <row r="23" spans="1:6" ht="15.6" x14ac:dyDescent="0.3">
      <c r="A23" s="54" t="s">
        <v>88</v>
      </c>
      <c r="B23" s="54" t="s">
        <v>144</v>
      </c>
      <c r="C23" s="7"/>
      <c r="D23" s="53">
        <f>+D24+D45</f>
        <v>337.6</v>
      </c>
    </row>
    <row r="24" spans="1:6" x14ac:dyDescent="0.3">
      <c r="A24" s="7" t="s">
        <v>168</v>
      </c>
      <c r="B24" s="7" t="s">
        <v>156</v>
      </c>
      <c r="C24" s="7"/>
      <c r="D24" s="49">
        <f>SUM(D26:D44)</f>
        <v>269.90000000000003</v>
      </c>
      <c r="E24">
        <f>SUM(E26:E44)</f>
        <v>134.80000000000001</v>
      </c>
      <c r="F24">
        <f>+E24+D45</f>
        <v>202.50000000000003</v>
      </c>
    </row>
    <row r="25" spans="1:6" x14ac:dyDescent="0.3">
      <c r="A25" s="32"/>
      <c r="B25" s="6" t="s">
        <v>147</v>
      </c>
      <c r="C25" s="32"/>
      <c r="D25" s="33"/>
    </row>
    <row r="26" spans="1:6" x14ac:dyDescent="0.3">
      <c r="A26" s="32"/>
      <c r="B26" s="6" t="s">
        <v>158</v>
      </c>
      <c r="C26" s="32"/>
      <c r="D26" s="35">
        <f>2.95*2*4</f>
        <v>23.6</v>
      </c>
      <c r="E26" s="35">
        <f>2.95*2*4</f>
        <v>23.6</v>
      </c>
    </row>
    <row r="27" spans="1:6" x14ac:dyDescent="0.3">
      <c r="A27" s="32"/>
      <c r="B27" s="6" t="s">
        <v>159</v>
      </c>
      <c r="C27" s="32"/>
      <c r="D27" s="35">
        <f>14.5*2</f>
        <v>29</v>
      </c>
      <c r="E27" s="35"/>
    </row>
    <row r="28" spans="1:6" x14ac:dyDescent="0.3">
      <c r="A28" s="32"/>
      <c r="B28" s="6" t="s">
        <v>148</v>
      </c>
      <c r="C28" s="32"/>
      <c r="D28" s="33"/>
      <c r="E28" s="33"/>
    </row>
    <row r="29" spans="1:6" x14ac:dyDescent="0.3">
      <c r="A29" s="32"/>
      <c r="B29" s="6" t="s">
        <v>158</v>
      </c>
      <c r="C29" s="32"/>
      <c r="D29" s="35">
        <v>23.6</v>
      </c>
      <c r="E29" s="35">
        <v>23.6</v>
      </c>
    </row>
    <row r="30" spans="1:6" x14ac:dyDescent="0.3">
      <c r="A30" s="32"/>
      <c r="B30" s="6" t="s">
        <v>159</v>
      </c>
      <c r="C30" s="32"/>
      <c r="D30" s="35">
        <v>29</v>
      </c>
      <c r="E30" s="35"/>
    </row>
    <row r="31" spans="1:6" x14ac:dyDescent="0.3">
      <c r="A31" s="32"/>
      <c r="B31" s="6" t="s">
        <v>149</v>
      </c>
      <c r="C31" s="32"/>
      <c r="D31" s="35"/>
      <c r="E31" s="35"/>
    </row>
    <row r="32" spans="1:6" x14ac:dyDescent="0.3">
      <c r="A32" s="32"/>
      <c r="B32" s="6" t="s">
        <v>160</v>
      </c>
      <c r="C32" s="32"/>
      <c r="D32" s="35">
        <v>9.9</v>
      </c>
      <c r="E32" s="35">
        <v>9.9</v>
      </c>
    </row>
    <row r="33" spans="1:5" x14ac:dyDescent="0.3">
      <c r="A33" s="32"/>
      <c r="B33" s="6" t="s">
        <v>159</v>
      </c>
      <c r="C33" s="32"/>
      <c r="D33" s="35">
        <v>10</v>
      </c>
      <c r="E33" s="35"/>
    </row>
    <row r="34" spans="1:5" x14ac:dyDescent="0.3">
      <c r="A34" s="32"/>
      <c r="B34" s="6" t="s">
        <v>161</v>
      </c>
      <c r="C34" s="32"/>
      <c r="D34" s="35"/>
      <c r="E34" s="35"/>
    </row>
    <row r="35" spans="1:5" x14ac:dyDescent="0.3">
      <c r="A35" s="32"/>
      <c r="B35" s="6" t="s">
        <v>158</v>
      </c>
      <c r="C35" s="32"/>
      <c r="D35" s="35">
        <f>18+8</f>
        <v>26</v>
      </c>
      <c r="E35" s="35">
        <f>18+8</f>
        <v>26</v>
      </c>
    </row>
    <row r="36" spans="1:5" x14ac:dyDescent="0.3">
      <c r="A36" s="32"/>
      <c r="B36" s="6" t="s">
        <v>159</v>
      </c>
      <c r="C36" s="32"/>
      <c r="D36" s="35">
        <f>13.2+9.9</f>
        <v>23.1</v>
      </c>
      <c r="E36" s="35"/>
    </row>
    <row r="37" spans="1:5" x14ac:dyDescent="0.3">
      <c r="A37" s="32"/>
      <c r="B37" s="52" t="s">
        <v>151</v>
      </c>
      <c r="C37" s="32"/>
      <c r="D37" s="33"/>
      <c r="E37" s="33"/>
    </row>
    <row r="38" spans="1:5" x14ac:dyDescent="0.3">
      <c r="A38" s="32"/>
      <c r="B38" s="6" t="s">
        <v>150</v>
      </c>
      <c r="C38" s="32"/>
      <c r="D38" s="35">
        <f>2*2.95*3</f>
        <v>17.700000000000003</v>
      </c>
      <c r="E38" s="35">
        <f>2*2.95*3</f>
        <v>17.700000000000003</v>
      </c>
    </row>
    <row r="39" spans="1:5" x14ac:dyDescent="0.3">
      <c r="A39" s="32"/>
      <c r="B39" s="6" t="s">
        <v>159</v>
      </c>
      <c r="C39" s="32"/>
      <c r="D39" s="35">
        <f>14.5*2</f>
        <v>29</v>
      </c>
      <c r="E39" s="35"/>
    </row>
    <row r="40" spans="1:5" x14ac:dyDescent="0.3">
      <c r="A40" s="32"/>
      <c r="B40" s="6" t="s">
        <v>152</v>
      </c>
      <c r="C40" s="32"/>
      <c r="D40" s="35"/>
      <c r="E40" s="35"/>
    </row>
    <row r="41" spans="1:5" x14ac:dyDescent="0.3">
      <c r="A41" s="32"/>
      <c r="B41" s="6" t="s">
        <v>153</v>
      </c>
      <c r="C41" s="32"/>
      <c r="D41" s="35">
        <v>5</v>
      </c>
      <c r="E41" s="35">
        <v>5</v>
      </c>
    </row>
    <row r="42" spans="1:5" x14ac:dyDescent="0.3">
      <c r="A42" s="3"/>
      <c r="B42" s="6" t="s">
        <v>154</v>
      </c>
      <c r="C42" s="3"/>
      <c r="D42" s="5"/>
      <c r="E42" s="5"/>
    </row>
    <row r="43" spans="1:5" x14ac:dyDescent="0.3">
      <c r="A43" s="3"/>
      <c r="B43" s="6" t="s">
        <v>162</v>
      </c>
      <c r="C43" s="3"/>
      <c r="D43" s="31">
        <v>29</v>
      </c>
      <c r="E43" s="31">
        <v>29</v>
      </c>
    </row>
    <row r="44" spans="1:5" x14ac:dyDescent="0.3">
      <c r="A44" s="3"/>
      <c r="B44" s="6" t="s">
        <v>159</v>
      </c>
      <c r="C44" s="3"/>
      <c r="D44" s="31">
        <v>15</v>
      </c>
      <c r="E44" s="31"/>
    </row>
    <row r="45" spans="1:5" x14ac:dyDescent="0.3">
      <c r="A45" s="7" t="s">
        <v>169</v>
      </c>
      <c r="B45" s="7" t="s">
        <v>157</v>
      </c>
      <c r="C45" s="7"/>
      <c r="D45" s="8">
        <f>SUM(D46:D51)</f>
        <v>67.700000000000017</v>
      </c>
    </row>
    <row r="46" spans="1:5" x14ac:dyDescent="0.3">
      <c r="A46" s="3"/>
      <c r="B46" s="6" t="s">
        <v>163</v>
      </c>
      <c r="C46" s="3"/>
      <c r="D46" s="31">
        <f>2.95*3</f>
        <v>8.8500000000000014</v>
      </c>
    </row>
    <row r="47" spans="1:5" x14ac:dyDescent="0.3">
      <c r="A47" s="3"/>
      <c r="B47" s="6" t="s">
        <v>164</v>
      </c>
      <c r="C47" s="3"/>
      <c r="D47" s="31">
        <f>2.95*4</f>
        <v>11.8</v>
      </c>
    </row>
    <row r="48" spans="1:5" x14ac:dyDescent="0.3">
      <c r="A48" s="3"/>
      <c r="B48" s="6" t="s">
        <v>165</v>
      </c>
      <c r="C48" s="3"/>
      <c r="D48" s="31">
        <v>18</v>
      </c>
    </row>
    <row r="49" spans="1:4" x14ac:dyDescent="0.3">
      <c r="A49" s="3"/>
      <c r="B49" s="6" t="s">
        <v>166</v>
      </c>
      <c r="C49" s="3"/>
      <c r="D49" s="31">
        <f>3.3*4</f>
        <v>13.2</v>
      </c>
    </row>
    <row r="50" spans="1:4" x14ac:dyDescent="0.3">
      <c r="A50" s="3"/>
      <c r="B50" s="6" t="s">
        <v>167</v>
      </c>
      <c r="C50" s="3"/>
      <c r="D50" s="31">
        <f>2.95*3</f>
        <v>8.8500000000000014</v>
      </c>
    </row>
    <row r="51" spans="1:4" x14ac:dyDescent="0.3">
      <c r="A51" s="3"/>
      <c r="B51" s="6" t="s">
        <v>154</v>
      </c>
      <c r="C51" s="3"/>
      <c r="D51" s="31">
        <v>7</v>
      </c>
    </row>
    <row r="52" spans="1:4" x14ac:dyDescent="0.3">
      <c r="A52" s="3"/>
      <c r="B52" s="22"/>
      <c r="C52" s="3"/>
      <c r="D52" s="5"/>
    </row>
    <row r="53" spans="1:4" x14ac:dyDescent="0.3">
      <c r="A53" s="3"/>
      <c r="B53" s="3"/>
      <c r="C53" s="3"/>
      <c r="D53" s="45"/>
    </row>
    <row r="54" spans="1:4" x14ac:dyDescent="0.3">
      <c r="A54" s="3"/>
      <c r="B54" s="3"/>
      <c r="C54" s="3"/>
      <c r="D54" s="45"/>
    </row>
  </sheetData>
  <mergeCells count="1">
    <mergeCell ref="A2:D2"/>
  </mergeCells>
  <pageMargins left="0.7" right="0.7" top="0.75" bottom="0.75" header="0.3" footer="0.3"/>
  <pageSetup paperSize="9"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8"/>
  <sheetViews>
    <sheetView tabSelected="1" view="pageBreakPreview" topLeftCell="A4" zoomScale="85" zoomScaleNormal="115" zoomScaleSheetLayoutView="85" workbookViewId="0">
      <selection activeCell="A16" sqref="A16:XFD18"/>
    </sheetView>
  </sheetViews>
  <sheetFormatPr baseColWidth="10" defaultRowHeight="14.4" x14ac:dyDescent="0.3"/>
  <cols>
    <col min="2" max="2" width="64.6640625" customWidth="1"/>
  </cols>
  <sheetData>
    <row r="2" spans="1:5" ht="18" x14ac:dyDescent="0.35">
      <c r="A2" s="177" t="s">
        <v>87</v>
      </c>
      <c r="B2" s="177"/>
      <c r="C2" s="177"/>
      <c r="D2" s="177"/>
    </row>
    <row r="3" spans="1:5" x14ac:dyDescent="0.3">
      <c r="D3" s="1"/>
    </row>
    <row r="4" spans="1:5" x14ac:dyDescent="0.3">
      <c r="D4" s="1"/>
    </row>
    <row r="5" spans="1:5" x14ac:dyDescent="0.3">
      <c r="A5" s="5" t="s">
        <v>0</v>
      </c>
      <c r="B5" s="5" t="s">
        <v>1</v>
      </c>
      <c r="C5" s="5" t="s">
        <v>15</v>
      </c>
      <c r="D5" s="5" t="s">
        <v>16</v>
      </c>
    </row>
    <row r="6" spans="1:5" x14ac:dyDescent="0.3">
      <c r="A6" s="7" t="s">
        <v>19</v>
      </c>
      <c r="B6" s="7" t="s">
        <v>73</v>
      </c>
      <c r="C6" s="7"/>
      <c r="D6" s="8">
        <f>SUM(D7:D15)</f>
        <v>15</v>
      </c>
      <c r="E6" t="s">
        <v>240</v>
      </c>
    </row>
    <row r="7" spans="1:5" x14ac:dyDescent="0.3">
      <c r="A7" s="3"/>
      <c r="B7" s="6" t="s">
        <v>107</v>
      </c>
      <c r="C7" s="3"/>
      <c r="D7" s="31">
        <v>2</v>
      </c>
    </row>
    <row r="8" spans="1:5" x14ac:dyDescent="0.3">
      <c r="A8" s="3"/>
      <c r="B8" s="6" t="s">
        <v>104</v>
      </c>
      <c r="C8" s="3"/>
      <c r="D8" s="31">
        <v>1</v>
      </c>
    </row>
    <row r="9" spans="1:5" x14ac:dyDescent="0.3">
      <c r="A9" s="3"/>
      <c r="B9" s="6" t="s">
        <v>105</v>
      </c>
      <c r="C9" s="3"/>
      <c r="D9" s="31">
        <v>2</v>
      </c>
    </row>
    <row r="10" spans="1:5" x14ac:dyDescent="0.3">
      <c r="A10" s="3"/>
      <c r="B10" s="6" t="s">
        <v>106</v>
      </c>
      <c r="C10" s="3"/>
      <c r="D10" s="31">
        <v>2</v>
      </c>
    </row>
    <row r="11" spans="1:5" x14ac:dyDescent="0.3">
      <c r="A11" s="3"/>
      <c r="B11" s="6" t="s">
        <v>108</v>
      </c>
      <c r="C11" s="3"/>
      <c r="D11" s="31">
        <v>1</v>
      </c>
    </row>
    <row r="12" spans="1:5" x14ac:dyDescent="0.3">
      <c r="A12" s="3"/>
      <c r="B12" s="6" t="s">
        <v>109</v>
      </c>
      <c r="C12" s="3"/>
      <c r="D12" s="31">
        <v>2</v>
      </c>
    </row>
    <row r="13" spans="1:5" x14ac:dyDescent="0.3">
      <c r="A13" s="3"/>
      <c r="B13" s="6" t="s">
        <v>110</v>
      </c>
      <c r="C13" s="3"/>
      <c r="D13" s="31">
        <v>1</v>
      </c>
    </row>
    <row r="14" spans="1:5" x14ac:dyDescent="0.3">
      <c r="A14" s="3"/>
      <c r="B14" s="6" t="s">
        <v>111</v>
      </c>
      <c r="C14" s="3"/>
      <c r="D14" s="31">
        <v>3</v>
      </c>
    </row>
    <row r="15" spans="1:5" x14ac:dyDescent="0.3">
      <c r="A15" s="3"/>
      <c r="B15" s="6" t="s">
        <v>112</v>
      </c>
      <c r="C15" s="3"/>
      <c r="D15" s="31">
        <v>1</v>
      </c>
    </row>
    <row r="16" spans="1:5" x14ac:dyDescent="0.3">
      <c r="A16" s="3"/>
      <c r="B16" s="6"/>
      <c r="C16" s="3"/>
      <c r="D16" s="31"/>
    </row>
    <row r="17" spans="1:4" x14ac:dyDescent="0.3">
      <c r="A17" s="3"/>
      <c r="B17" s="6"/>
      <c r="C17" s="3"/>
      <c r="D17" s="31"/>
    </row>
    <row r="18" spans="1:4" x14ac:dyDescent="0.3">
      <c r="A18" s="3"/>
      <c r="B18" s="6"/>
      <c r="C18" s="3"/>
      <c r="D18" s="31"/>
    </row>
    <row r="19" spans="1:4" x14ac:dyDescent="0.3">
      <c r="A19" s="3"/>
      <c r="B19" s="6"/>
      <c r="C19" s="3"/>
      <c r="D19" s="5"/>
    </row>
    <row r="20" spans="1:4" x14ac:dyDescent="0.3">
      <c r="A20" s="3"/>
      <c r="B20" s="3"/>
      <c r="C20" s="3"/>
      <c r="D20" s="12"/>
    </row>
    <row r="21" spans="1:4" x14ac:dyDescent="0.3">
      <c r="A21" s="7" t="s">
        <v>91</v>
      </c>
      <c r="B21" s="7" t="s">
        <v>74</v>
      </c>
      <c r="C21" s="7"/>
      <c r="D21" s="8">
        <f>SUM(D23:D32)</f>
        <v>10</v>
      </c>
    </row>
    <row r="22" spans="1:4" x14ac:dyDescent="0.3">
      <c r="A22" s="32"/>
      <c r="B22" s="32" t="s">
        <v>116</v>
      </c>
      <c r="C22" s="32"/>
      <c r="D22" s="33"/>
    </row>
    <row r="23" spans="1:4" x14ac:dyDescent="0.3">
      <c r="A23" s="32"/>
      <c r="B23" s="34" t="s">
        <v>117</v>
      </c>
      <c r="C23" s="32"/>
      <c r="D23" s="35">
        <v>1</v>
      </c>
    </row>
    <row r="24" spans="1:4" x14ac:dyDescent="0.3">
      <c r="A24" s="32"/>
      <c r="B24" s="32"/>
      <c r="C24" s="32"/>
      <c r="D24" s="33"/>
    </row>
    <row r="25" spans="1:4" x14ac:dyDescent="0.3">
      <c r="A25" s="32"/>
      <c r="B25" s="32" t="s">
        <v>113</v>
      </c>
      <c r="C25" s="32"/>
      <c r="D25" s="33"/>
    </row>
    <row r="26" spans="1:4" x14ac:dyDescent="0.3">
      <c r="A26" s="32"/>
      <c r="B26" s="34" t="s">
        <v>114</v>
      </c>
      <c r="C26" s="32"/>
      <c r="D26" s="35">
        <v>3</v>
      </c>
    </row>
    <row r="27" spans="1:4" x14ac:dyDescent="0.3">
      <c r="A27" s="32"/>
      <c r="B27" s="32"/>
      <c r="C27" s="32"/>
      <c r="D27" s="33"/>
    </row>
    <row r="28" spans="1:4" x14ac:dyDescent="0.3">
      <c r="A28" s="32"/>
      <c r="B28" s="32" t="s">
        <v>118</v>
      </c>
      <c r="C28" s="32"/>
      <c r="D28" s="33"/>
    </row>
    <row r="29" spans="1:4" x14ac:dyDescent="0.3">
      <c r="A29" s="32"/>
      <c r="B29" s="34" t="s">
        <v>119</v>
      </c>
      <c r="C29" s="32"/>
      <c r="D29" s="35">
        <v>2</v>
      </c>
    </row>
    <row r="30" spans="1:4" x14ac:dyDescent="0.3">
      <c r="A30" s="32"/>
      <c r="B30" s="32"/>
      <c r="C30" s="32"/>
      <c r="D30" s="33"/>
    </row>
    <row r="31" spans="1:4" x14ac:dyDescent="0.3">
      <c r="A31" s="32"/>
      <c r="B31" s="32" t="s">
        <v>115</v>
      </c>
      <c r="C31" s="32"/>
      <c r="D31" s="33"/>
    </row>
    <row r="32" spans="1:4" x14ac:dyDescent="0.3">
      <c r="A32" s="32"/>
      <c r="B32" s="34" t="s">
        <v>120</v>
      </c>
      <c r="C32" s="32"/>
      <c r="D32" s="35">
        <v>4</v>
      </c>
    </row>
    <row r="33" spans="1:4" x14ac:dyDescent="0.3">
      <c r="A33" s="3"/>
      <c r="B33" s="22"/>
      <c r="C33" s="3"/>
      <c r="D33" s="5"/>
    </row>
    <row r="34" spans="1:4" x14ac:dyDescent="0.3">
      <c r="A34" s="3"/>
      <c r="B34" s="22"/>
      <c r="C34" s="3"/>
      <c r="D34" s="5"/>
    </row>
    <row r="35" spans="1:4" x14ac:dyDescent="0.3">
      <c r="A35" s="7" t="s">
        <v>92</v>
      </c>
      <c r="B35" s="7" t="s">
        <v>75</v>
      </c>
      <c r="C35" s="7"/>
      <c r="D35" s="8">
        <f>+D37+D39</f>
        <v>2</v>
      </c>
    </row>
    <row r="36" spans="1:4" x14ac:dyDescent="0.3">
      <c r="A36" s="3"/>
      <c r="B36" s="32" t="s">
        <v>113</v>
      </c>
      <c r="C36" s="3"/>
      <c r="D36" s="12"/>
    </row>
    <row r="37" spans="1:4" x14ac:dyDescent="0.3">
      <c r="A37" s="3"/>
      <c r="B37" s="3" t="s">
        <v>121</v>
      </c>
      <c r="C37" s="3"/>
      <c r="D37" s="12">
        <v>1</v>
      </c>
    </row>
    <row r="38" spans="1:4" x14ac:dyDescent="0.3">
      <c r="A38" s="3"/>
      <c r="B38" s="32" t="s">
        <v>115</v>
      </c>
      <c r="C38" s="3"/>
      <c r="D38" s="12"/>
    </row>
    <row r="39" spans="1:4" x14ac:dyDescent="0.3">
      <c r="A39" s="3"/>
      <c r="B39" s="3" t="s">
        <v>114</v>
      </c>
      <c r="C39" s="3"/>
      <c r="D39" s="12">
        <v>1</v>
      </c>
    </row>
    <row r="40" spans="1:4" x14ac:dyDescent="0.3">
      <c r="A40" s="3"/>
      <c r="B40" s="3"/>
      <c r="C40" s="3"/>
      <c r="D40" s="12"/>
    </row>
    <row r="41" spans="1:4" x14ac:dyDescent="0.3">
      <c r="A41" s="7" t="s">
        <v>93</v>
      </c>
      <c r="B41" s="7" t="s">
        <v>76</v>
      </c>
      <c r="C41" s="7"/>
      <c r="D41" s="8">
        <f>+D43+D45</f>
        <v>2</v>
      </c>
    </row>
    <row r="42" spans="1:4" x14ac:dyDescent="0.3">
      <c r="A42" s="3"/>
      <c r="B42" s="32" t="s">
        <v>123</v>
      </c>
      <c r="C42" s="3"/>
      <c r="D42" s="12"/>
    </row>
    <row r="43" spans="1:4" x14ac:dyDescent="0.3">
      <c r="A43" s="3"/>
      <c r="B43" s="3" t="s">
        <v>124</v>
      </c>
      <c r="C43" s="3"/>
      <c r="D43" s="12">
        <v>1</v>
      </c>
    </row>
    <row r="44" spans="1:4" x14ac:dyDescent="0.3">
      <c r="A44" s="3"/>
      <c r="B44" s="4" t="s">
        <v>118</v>
      </c>
      <c r="C44" s="3"/>
      <c r="D44" s="12"/>
    </row>
    <row r="45" spans="1:4" x14ac:dyDescent="0.3">
      <c r="A45" s="3"/>
      <c r="B45" s="3" t="s">
        <v>125</v>
      </c>
      <c r="C45" s="3"/>
      <c r="D45" s="12">
        <v>1</v>
      </c>
    </row>
    <row r="46" spans="1:4" x14ac:dyDescent="0.3">
      <c r="A46" s="3"/>
      <c r="B46" s="3"/>
      <c r="C46" s="3"/>
      <c r="D46" s="12"/>
    </row>
    <row r="47" spans="1:4" x14ac:dyDescent="0.3">
      <c r="A47" s="7" t="s">
        <v>94</v>
      </c>
      <c r="B47" s="7" t="s">
        <v>77</v>
      </c>
      <c r="C47" s="7"/>
      <c r="D47" s="8">
        <f>+D49+D51+D53+D54+D55+D60</f>
        <v>49</v>
      </c>
    </row>
    <row r="48" spans="1:4" x14ac:dyDescent="0.3">
      <c r="A48" s="3"/>
      <c r="B48" s="4" t="s">
        <v>113</v>
      </c>
      <c r="C48" s="3"/>
      <c r="D48" s="12"/>
    </row>
    <row r="49" spans="1:4" x14ac:dyDescent="0.3">
      <c r="A49" s="3"/>
      <c r="B49" s="3" t="s">
        <v>114</v>
      </c>
      <c r="C49" s="3"/>
      <c r="D49" s="43">
        <v>1</v>
      </c>
    </row>
    <row r="50" spans="1:4" x14ac:dyDescent="0.3">
      <c r="A50" s="3"/>
      <c r="B50" s="4" t="s">
        <v>122</v>
      </c>
      <c r="C50" s="3"/>
      <c r="D50" s="12"/>
    </row>
    <row r="51" spans="1:4" x14ac:dyDescent="0.3">
      <c r="A51" s="3"/>
      <c r="B51" s="3" t="s">
        <v>126</v>
      </c>
      <c r="C51" s="3"/>
      <c r="D51" s="43">
        <v>20</v>
      </c>
    </row>
    <row r="52" spans="1:4" x14ac:dyDescent="0.3">
      <c r="A52" s="3"/>
      <c r="B52" s="4" t="s">
        <v>118</v>
      </c>
      <c r="C52" s="3"/>
      <c r="D52" s="43"/>
    </row>
    <row r="53" spans="1:4" x14ac:dyDescent="0.3">
      <c r="A53" s="3"/>
      <c r="B53" s="3" t="s">
        <v>114</v>
      </c>
      <c r="C53" s="3"/>
      <c r="D53" s="43">
        <v>7</v>
      </c>
    </row>
    <row r="54" spans="1:4" x14ac:dyDescent="0.3">
      <c r="A54" s="3"/>
      <c r="B54" s="3" t="s">
        <v>133</v>
      </c>
      <c r="C54" s="3"/>
      <c r="D54" s="43">
        <v>3</v>
      </c>
    </row>
    <row r="55" spans="1:4" x14ac:dyDescent="0.3">
      <c r="A55" s="3"/>
      <c r="B55" s="3" t="s">
        <v>134</v>
      </c>
      <c r="C55" s="3"/>
      <c r="D55" s="43">
        <v>3</v>
      </c>
    </row>
    <row r="56" spans="1:4" x14ac:dyDescent="0.3">
      <c r="A56" s="3"/>
      <c r="B56" s="4" t="s">
        <v>116</v>
      </c>
      <c r="C56" s="3"/>
      <c r="D56" s="12"/>
    </row>
    <row r="57" spans="1:4" x14ac:dyDescent="0.3">
      <c r="A57" s="3"/>
      <c r="B57" s="3" t="s">
        <v>127</v>
      </c>
      <c r="C57" s="3"/>
      <c r="D57" s="12">
        <v>1</v>
      </c>
    </row>
    <row r="58" spans="1:4" x14ac:dyDescent="0.3">
      <c r="A58" s="3"/>
      <c r="B58" s="3" t="s">
        <v>114</v>
      </c>
      <c r="C58" s="3"/>
      <c r="D58" s="12">
        <v>2</v>
      </c>
    </row>
    <row r="59" spans="1:4" x14ac:dyDescent="0.3">
      <c r="A59" s="3"/>
      <c r="B59" s="4" t="s">
        <v>128</v>
      </c>
      <c r="C59" s="3"/>
      <c r="D59" s="12"/>
    </row>
    <row r="60" spans="1:4" x14ac:dyDescent="0.3">
      <c r="A60" s="3"/>
      <c r="B60" s="3" t="s">
        <v>129</v>
      </c>
      <c r="C60" s="3"/>
      <c r="D60" s="43">
        <v>15</v>
      </c>
    </row>
    <row r="61" spans="1:4" x14ac:dyDescent="0.3">
      <c r="A61" s="3"/>
      <c r="B61" s="4" t="s">
        <v>115</v>
      </c>
      <c r="C61" s="3"/>
      <c r="D61" s="12"/>
    </row>
    <row r="62" spans="1:4" x14ac:dyDescent="0.3">
      <c r="A62" s="3"/>
      <c r="B62" s="3" t="s">
        <v>130</v>
      </c>
      <c r="C62" s="3"/>
      <c r="D62" s="12">
        <v>1</v>
      </c>
    </row>
    <row r="63" spans="1:4" x14ac:dyDescent="0.3">
      <c r="A63" s="3"/>
      <c r="B63" s="4" t="s">
        <v>131</v>
      </c>
      <c r="C63" s="3"/>
      <c r="D63" s="12"/>
    </row>
    <row r="64" spans="1:4" x14ac:dyDescent="0.3">
      <c r="A64" s="3"/>
      <c r="B64" s="3" t="s">
        <v>130</v>
      </c>
      <c r="C64" s="3"/>
      <c r="D64" s="12">
        <v>1</v>
      </c>
    </row>
    <row r="65" spans="1:4" x14ac:dyDescent="0.3">
      <c r="A65" s="3"/>
      <c r="B65" s="4" t="s">
        <v>132</v>
      </c>
      <c r="C65" s="3"/>
      <c r="D65" s="12">
        <v>2</v>
      </c>
    </row>
    <row r="66" spans="1:4" x14ac:dyDescent="0.3">
      <c r="A66" s="3"/>
      <c r="B66" s="4" t="s">
        <v>123</v>
      </c>
      <c r="C66" s="3"/>
      <c r="D66" s="12"/>
    </row>
    <row r="67" spans="1:4" x14ac:dyDescent="0.3">
      <c r="A67" s="3"/>
      <c r="B67" s="3" t="s">
        <v>135</v>
      </c>
      <c r="C67" s="3"/>
      <c r="D67" s="12">
        <v>4</v>
      </c>
    </row>
    <row r="68" spans="1:4" x14ac:dyDescent="0.3">
      <c r="A68" s="3"/>
      <c r="B68" s="4" t="s">
        <v>136</v>
      </c>
      <c r="C68" s="3"/>
      <c r="D68" s="12">
        <v>3</v>
      </c>
    </row>
    <row r="69" spans="1:4" x14ac:dyDescent="0.3">
      <c r="A69" s="3"/>
      <c r="B69" s="3"/>
      <c r="C69" s="3"/>
      <c r="D69" s="12"/>
    </row>
    <row r="70" spans="1:4" x14ac:dyDescent="0.3">
      <c r="A70" s="3"/>
      <c r="B70" s="3"/>
      <c r="C70" s="3"/>
      <c r="D70" s="12"/>
    </row>
    <row r="71" spans="1:4" x14ac:dyDescent="0.3">
      <c r="A71" s="7" t="s">
        <v>95</v>
      </c>
      <c r="B71" s="7" t="s">
        <v>78</v>
      </c>
      <c r="C71" s="7"/>
      <c r="D71" s="8">
        <f>SUM(D73:D84)</f>
        <v>51</v>
      </c>
    </row>
    <row r="72" spans="1:4" x14ac:dyDescent="0.3">
      <c r="A72" s="3"/>
      <c r="B72" s="4" t="s">
        <v>113</v>
      </c>
      <c r="C72" s="3"/>
      <c r="D72" s="12"/>
    </row>
    <row r="73" spans="1:4" x14ac:dyDescent="0.3">
      <c r="A73" s="3"/>
      <c r="B73" s="3" t="s">
        <v>114</v>
      </c>
      <c r="C73" s="3"/>
      <c r="D73" s="43">
        <v>1</v>
      </c>
    </row>
    <row r="74" spans="1:4" x14ac:dyDescent="0.3">
      <c r="A74" s="3"/>
      <c r="B74" s="4" t="s">
        <v>122</v>
      </c>
      <c r="C74" s="3"/>
      <c r="D74" s="43"/>
    </row>
    <row r="75" spans="1:4" x14ac:dyDescent="0.3">
      <c r="A75" s="3"/>
      <c r="B75" s="3" t="s">
        <v>126</v>
      </c>
      <c r="C75" s="3"/>
      <c r="D75" s="43">
        <v>20</v>
      </c>
    </row>
    <row r="76" spans="1:4" x14ac:dyDescent="0.3">
      <c r="A76" s="3"/>
      <c r="B76" s="4" t="s">
        <v>118</v>
      </c>
      <c r="C76" s="3"/>
      <c r="D76" s="43"/>
    </row>
    <row r="77" spans="1:4" x14ac:dyDescent="0.3">
      <c r="A77" s="3"/>
      <c r="B77" s="3" t="s">
        <v>114</v>
      </c>
      <c r="C77" s="3"/>
      <c r="D77" s="43">
        <v>7</v>
      </c>
    </row>
    <row r="78" spans="1:4" x14ac:dyDescent="0.3">
      <c r="A78" s="3"/>
      <c r="B78" s="3" t="s">
        <v>133</v>
      </c>
      <c r="C78" s="3"/>
      <c r="D78" s="43">
        <v>3</v>
      </c>
    </row>
    <row r="79" spans="1:4" x14ac:dyDescent="0.3">
      <c r="A79" s="3"/>
      <c r="B79" s="3" t="s">
        <v>134</v>
      </c>
      <c r="C79" s="3"/>
      <c r="D79" s="43">
        <v>3</v>
      </c>
    </row>
    <row r="80" spans="1:4" x14ac:dyDescent="0.3">
      <c r="A80" s="3"/>
      <c r="B80" s="4" t="s">
        <v>116</v>
      </c>
      <c r="C80" s="3"/>
      <c r="D80" s="43"/>
    </row>
    <row r="81" spans="1:4" x14ac:dyDescent="0.3">
      <c r="A81" s="3"/>
      <c r="B81" s="3" t="s">
        <v>127</v>
      </c>
      <c r="C81" s="3"/>
      <c r="D81" s="43">
        <v>1</v>
      </c>
    </row>
    <row r="82" spans="1:4" x14ac:dyDescent="0.3">
      <c r="A82" s="3"/>
      <c r="B82" s="3" t="s">
        <v>114</v>
      </c>
      <c r="C82" s="3"/>
      <c r="D82" s="43">
        <v>1</v>
      </c>
    </row>
    <row r="83" spans="1:4" x14ac:dyDescent="0.3">
      <c r="A83" s="3"/>
      <c r="B83" s="4" t="s">
        <v>128</v>
      </c>
      <c r="C83" s="3"/>
      <c r="D83" s="43"/>
    </row>
    <row r="84" spans="1:4" x14ac:dyDescent="0.3">
      <c r="A84" s="3"/>
      <c r="B84" s="3" t="s">
        <v>129</v>
      </c>
      <c r="C84" s="3"/>
      <c r="D84" s="43">
        <v>15</v>
      </c>
    </row>
    <row r="85" spans="1:4" x14ac:dyDescent="0.3">
      <c r="A85" s="3"/>
      <c r="B85" s="4" t="s">
        <v>115</v>
      </c>
      <c r="C85" s="3"/>
      <c r="D85" s="12"/>
    </row>
    <row r="86" spans="1:4" x14ac:dyDescent="0.3">
      <c r="A86" s="3"/>
      <c r="B86" s="3" t="s">
        <v>130</v>
      </c>
      <c r="C86" s="3"/>
      <c r="D86" s="12">
        <v>1</v>
      </c>
    </row>
    <row r="87" spans="1:4" x14ac:dyDescent="0.3">
      <c r="A87" s="3"/>
      <c r="B87" s="4" t="s">
        <v>131</v>
      </c>
      <c r="C87" s="3"/>
      <c r="D87" s="12"/>
    </row>
    <row r="88" spans="1:4" x14ac:dyDescent="0.3">
      <c r="A88" s="3"/>
      <c r="B88" s="3" t="s">
        <v>130</v>
      </c>
      <c r="C88" s="3"/>
      <c r="D88" s="12">
        <v>1</v>
      </c>
    </row>
    <row r="89" spans="1:4" x14ac:dyDescent="0.3">
      <c r="A89" s="3"/>
      <c r="B89" s="4" t="s">
        <v>132</v>
      </c>
      <c r="C89" s="3"/>
      <c r="D89" s="12">
        <v>2</v>
      </c>
    </row>
    <row r="90" spans="1:4" x14ac:dyDescent="0.3">
      <c r="A90" s="3"/>
      <c r="B90" s="4" t="s">
        <v>123</v>
      </c>
      <c r="C90" s="3"/>
      <c r="D90" s="12"/>
    </row>
    <row r="91" spans="1:4" x14ac:dyDescent="0.3">
      <c r="A91" s="3"/>
      <c r="B91" s="3" t="s">
        <v>135</v>
      </c>
      <c r="C91" s="3"/>
      <c r="D91" s="12">
        <v>4</v>
      </c>
    </row>
    <row r="92" spans="1:4" x14ac:dyDescent="0.3">
      <c r="A92" s="3"/>
      <c r="B92" s="4" t="s">
        <v>136</v>
      </c>
      <c r="C92" s="3"/>
      <c r="D92" s="12">
        <v>3</v>
      </c>
    </row>
    <row r="93" spans="1:4" x14ac:dyDescent="0.3">
      <c r="A93" s="3"/>
      <c r="B93" s="4"/>
      <c r="C93" s="3"/>
      <c r="D93" s="12"/>
    </row>
    <row r="94" spans="1:4" x14ac:dyDescent="0.3">
      <c r="A94" s="7" t="s">
        <v>96</v>
      </c>
      <c r="B94" s="7" t="s">
        <v>79</v>
      </c>
      <c r="C94" s="7"/>
      <c r="D94" s="8">
        <f>SUM(D96:D111)</f>
        <v>42</v>
      </c>
    </row>
    <row r="95" spans="1:4" x14ac:dyDescent="0.3">
      <c r="A95" s="3"/>
      <c r="B95" s="4" t="s">
        <v>113</v>
      </c>
      <c r="C95" s="3"/>
      <c r="D95" s="12"/>
    </row>
    <row r="96" spans="1:4" x14ac:dyDescent="0.3">
      <c r="A96" s="3"/>
      <c r="B96" s="3" t="s">
        <v>114</v>
      </c>
      <c r="C96" s="3"/>
      <c r="D96" s="12">
        <v>3</v>
      </c>
    </row>
    <row r="97" spans="1:4" x14ac:dyDescent="0.3">
      <c r="A97" s="3"/>
      <c r="B97" s="3" t="s">
        <v>133</v>
      </c>
      <c r="C97" s="3"/>
      <c r="D97" s="12">
        <v>1</v>
      </c>
    </row>
    <row r="98" spans="1:4" x14ac:dyDescent="0.3">
      <c r="A98" s="3"/>
      <c r="B98" s="3" t="s">
        <v>134</v>
      </c>
      <c r="C98" s="3"/>
      <c r="D98" s="12">
        <v>1</v>
      </c>
    </row>
    <row r="99" spans="1:4" x14ac:dyDescent="0.3">
      <c r="A99" s="3"/>
      <c r="B99" s="4" t="s">
        <v>122</v>
      </c>
      <c r="C99" s="3"/>
      <c r="D99" s="12"/>
    </row>
    <row r="100" spans="1:4" x14ac:dyDescent="0.3">
      <c r="A100" s="3"/>
      <c r="B100" s="3" t="s">
        <v>126</v>
      </c>
      <c r="C100" s="3"/>
      <c r="D100" s="12">
        <v>16</v>
      </c>
    </row>
    <row r="101" spans="1:4" x14ac:dyDescent="0.3">
      <c r="A101" s="3"/>
      <c r="B101" s="4" t="s">
        <v>118</v>
      </c>
      <c r="C101" s="3"/>
      <c r="D101" s="12"/>
    </row>
    <row r="102" spans="1:4" x14ac:dyDescent="0.3">
      <c r="A102" s="3"/>
      <c r="B102" s="3" t="s">
        <v>114</v>
      </c>
      <c r="C102" s="3"/>
      <c r="D102" s="12">
        <v>7</v>
      </c>
    </row>
    <row r="103" spans="1:4" x14ac:dyDescent="0.3">
      <c r="A103" s="3"/>
      <c r="B103" s="3" t="s">
        <v>133</v>
      </c>
      <c r="C103" s="3"/>
      <c r="D103" s="12">
        <v>2</v>
      </c>
    </row>
    <row r="104" spans="1:4" x14ac:dyDescent="0.3">
      <c r="A104" s="3"/>
      <c r="B104" s="3" t="s">
        <v>134</v>
      </c>
      <c r="C104" s="3"/>
      <c r="D104" s="12">
        <v>4</v>
      </c>
    </row>
    <row r="105" spans="1:4" x14ac:dyDescent="0.3">
      <c r="A105" s="3"/>
      <c r="B105" s="4" t="s">
        <v>115</v>
      </c>
      <c r="C105" s="3"/>
      <c r="D105" s="12"/>
    </row>
    <row r="106" spans="1:4" x14ac:dyDescent="0.3">
      <c r="A106" s="3"/>
      <c r="B106" s="3" t="s">
        <v>114</v>
      </c>
      <c r="C106" s="3"/>
      <c r="D106" s="12">
        <v>3</v>
      </c>
    </row>
    <row r="107" spans="1:4" x14ac:dyDescent="0.3">
      <c r="A107" s="3"/>
      <c r="B107" s="4" t="s">
        <v>131</v>
      </c>
      <c r="C107" s="3"/>
      <c r="D107" s="12"/>
    </row>
    <row r="108" spans="1:4" x14ac:dyDescent="0.3">
      <c r="A108" s="3"/>
      <c r="B108" s="3" t="s">
        <v>114</v>
      </c>
      <c r="C108" s="3"/>
      <c r="D108" s="12">
        <v>1</v>
      </c>
    </row>
    <row r="109" spans="1:4" x14ac:dyDescent="0.3">
      <c r="A109" s="3"/>
      <c r="B109" s="4" t="s">
        <v>66</v>
      </c>
      <c r="C109" s="3"/>
      <c r="D109" s="12">
        <v>3</v>
      </c>
    </row>
    <row r="110" spans="1:4" x14ac:dyDescent="0.3">
      <c r="A110" s="3"/>
      <c r="B110" s="4" t="s">
        <v>137</v>
      </c>
      <c r="C110" s="3"/>
      <c r="D110" s="12"/>
    </row>
    <row r="111" spans="1:4" x14ac:dyDescent="0.3">
      <c r="A111" s="3"/>
      <c r="B111" s="3" t="s">
        <v>47</v>
      </c>
      <c r="C111" s="3"/>
      <c r="D111" s="12">
        <v>1</v>
      </c>
    </row>
    <row r="112" spans="1:4" x14ac:dyDescent="0.3">
      <c r="A112" s="3"/>
      <c r="B112" s="3"/>
      <c r="C112" s="3"/>
      <c r="D112" s="12"/>
    </row>
    <row r="113" spans="1:4" x14ac:dyDescent="0.3">
      <c r="A113" s="7" t="s">
        <v>97</v>
      </c>
      <c r="B113" s="7" t="s">
        <v>80</v>
      </c>
      <c r="C113" s="7"/>
      <c r="D113" s="8">
        <f>SUM(D115:D135)</f>
        <v>22</v>
      </c>
    </row>
    <row r="114" spans="1:4" x14ac:dyDescent="0.3">
      <c r="A114" s="3"/>
      <c r="B114" s="4" t="s">
        <v>138</v>
      </c>
      <c r="C114" s="3"/>
      <c r="D114" s="12"/>
    </row>
    <row r="115" spans="1:4" x14ac:dyDescent="0.3">
      <c r="A115" s="3"/>
      <c r="B115" s="3" t="s">
        <v>114</v>
      </c>
      <c r="C115" s="3"/>
      <c r="D115" s="12">
        <v>1</v>
      </c>
    </row>
    <row r="116" spans="1:4" x14ac:dyDescent="0.3">
      <c r="A116" s="3"/>
      <c r="B116" s="3" t="s">
        <v>140</v>
      </c>
      <c r="C116" s="3"/>
      <c r="D116" s="36">
        <v>1</v>
      </c>
    </row>
    <row r="117" spans="1:4" x14ac:dyDescent="0.3">
      <c r="A117" s="3"/>
      <c r="B117" s="4" t="s">
        <v>29</v>
      </c>
      <c r="C117" s="3"/>
      <c r="D117" s="12"/>
    </row>
    <row r="118" spans="1:4" x14ac:dyDescent="0.3">
      <c r="A118" s="3"/>
      <c r="B118" s="3" t="s">
        <v>126</v>
      </c>
      <c r="C118" s="3"/>
      <c r="D118" s="12">
        <v>4</v>
      </c>
    </row>
    <row r="119" spans="1:4" x14ac:dyDescent="0.3">
      <c r="A119" s="3"/>
      <c r="B119" s="4" t="s">
        <v>30</v>
      </c>
      <c r="C119" s="3"/>
      <c r="D119" s="12"/>
    </row>
    <row r="120" spans="1:4" x14ac:dyDescent="0.3">
      <c r="A120" s="3"/>
      <c r="B120" s="30" t="s">
        <v>114</v>
      </c>
      <c r="C120" s="30"/>
      <c r="D120" s="44">
        <v>1</v>
      </c>
    </row>
    <row r="121" spans="1:4" x14ac:dyDescent="0.3">
      <c r="A121" s="3"/>
      <c r="B121" s="3" t="s">
        <v>133</v>
      </c>
      <c r="C121" s="3"/>
      <c r="D121" s="12">
        <v>1</v>
      </c>
    </row>
    <row r="122" spans="1:4" x14ac:dyDescent="0.3">
      <c r="A122" s="3"/>
      <c r="B122" s="3" t="s">
        <v>134</v>
      </c>
      <c r="C122" s="3"/>
      <c r="D122" s="12">
        <v>1</v>
      </c>
    </row>
    <row r="123" spans="1:4" x14ac:dyDescent="0.3">
      <c r="A123" s="3"/>
      <c r="B123" s="4" t="s">
        <v>40</v>
      </c>
      <c r="C123" s="3"/>
      <c r="D123" s="12"/>
    </row>
    <row r="124" spans="1:4" x14ac:dyDescent="0.3">
      <c r="A124" s="3"/>
      <c r="B124" s="3" t="s">
        <v>129</v>
      </c>
      <c r="C124" s="3"/>
      <c r="D124" s="12">
        <v>3</v>
      </c>
    </row>
    <row r="125" spans="1:4" x14ac:dyDescent="0.3">
      <c r="A125" s="3"/>
      <c r="B125" s="4" t="s">
        <v>42</v>
      </c>
      <c r="C125" s="3"/>
      <c r="D125" s="12"/>
    </row>
    <row r="126" spans="1:4" x14ac:dyDescent="0.3">
      <c r="A126" s="3"/>
      <c r="B126" s="3" t="s">
        <v>114</v>
      </c>
      <c r="C126" s="3"/>
      <c r="D126" s="12">
        <v>1</v>
      </c>
    </row>
    <row r="127" spans="1:4" x14ac:dyDescent="0.3">
      <c r="A127" s="3"/>
      <c r="B127" s="4" t="s">
        <v>132</v>
      </c>
      <c r="C127" s="3"/>
      <c r="D127" s="36">
        <v>2</v>
      </c>
    </row>
    <row r="128" spans="1:4" x14ac:dyDescent="0.3">
      <c r="A128" s="3"/>
      <c r="B128" s="4" t="s">
        <v>116</v>
      </c>
      <c r="C128" s="3"/>
      <c r="D128" s="36"/>
    </row>
    <row r="129" spans="1:4" x14ac:dyDescent="0.3">
      <c r="A129" s="3"/>
      <c r="B129" s="3" t="s">
        <v>127</v>
      </c>
      <c r="C129" s="3"/>
      <c r="D129" s="36">
        <v>1</v>
      </c>
    </row>
    <row r="130" spans="1:4" x14ac:dyDescent="0.3">
      <c r="A130" s="3"/>
      <c r="B130" s="3" t="s">
        <v>114</v>
      </c>
      <c r="C130" s="3"/>
      <c r="D130" s="36">
        <v>2</v>
      </c>
    </row>
    <row r="131" spans="1:4" x14ac:dyDescent="0.3">
      <c r="A131" s="3"/>
      <c r="B131" s="4" t="s">
        <v>123</v>
      </c>
      <c r="C131" s="3"/>
      <c r="D131" s="36"/>
    </row>
    <row r="132" spans="1:4" x14ac:dyDescent="0.3">
      <c r="A132" s="3"/>
      <c r="B132" s="3" t="s">
        <v>52</v>
      </c>
      <c r="C132" s="3"/>
      <c r="D132" s="36">
        <v>4</v>
      </c>
    </row>
    <row r="133" spans="1:4" x14ac:dyDescent="0.3">
      <c r="A133" s="3"/>
      <c r="B133" s="3"/>
      <c r="C133" s="3"/>
      <c r="D133" s="36"/>
    </row>
    <row r="134" spans="1:4" x14ac:dyDescent="0.3">
      <c r="A134" s="3"/>
      <c r="B134" s="3"/>
      <c r="C134" s="3"/>
      <c r="D134" s="36"/>
    </row>
    <row r="135" spans="1:4" x14ac:dyDescent="0.3">
      <c r="A135" s="3"/>
      <c r="B135" s="3"/>
      <c r="C135" s="3"/>
      <c r="D135" s="12"/>
    </row>
    <row r="136" spans="1:4" x14ac:dyDescent="0.3">
      <c r="A136" s="7" t="s">
        <v>98</v>
      </c>
      <c r="B136" s="7" t="s">
        <v>81</v>
      </c>
      <c r="C136" s="7"/>
      <c r="D136" s="8">
        <f>SUM(D138:D148)</f>
        <v>13</v>
      </c>
    </row>
    <row r="137" spans="1:4" x14ac:dyDescent="0.3">
      <c r="A137" s="3"/>
      <c r="B137" s="4" t="s">
        <v>138</v>
      </c>
      <c r="C137" s="3"/>
      <c r="D137" s="12"/>
    </row>
    <row r="138" spans="1:4" x14ac:dyDescent="0.3">
      <c r="A138" s="3"/>
      <c r="B138" s="3" t="s">
        <v>114</v>
      </c>
      <c r="C138" s="3"/>
      <c r="D138" s="12">
        <v>1</v>
      </c>
    </row>
    <row r="139" spans="1:4" x14ac:dyDescent="0.3">
      <c r="A139" s="3"/>
      <c r="B139" s="4" t="s">
        <v>29</v>
      </c>
      <c r="C139" s="3"/>
      <c r="D139" s="12"/>
    </row>
    <row r="140" spans="1:4" x14ac:dyDescent="0.3">
      <c r="A140" s="3"/>
      <c r="B140" s="3" t="s">
        <v>126</v>
      </c>
      <c r="C140" s="3"/>
      <c r="D140" s="12">
        <v>4</v>
      </c>
    </row>
    <row r="141" spans="1:4" x14ac:dyDescent="0.3">
      <c r="A141" s="3"/>
      <c r="B141" s="4" t="s">
        <v>30</v>
      </c>
      <c r="C141" s="3"/>
      <c r="D141" s="12"/>
    </row>
    <row r="142" spans="1:4" x14ac:dyDescent="0.3">
      <c r="A142" s="3"/>
      <c r="B142" s="3" t="s">
        <v>114</v>
      </c>
      <c r="C142" s="3"/>
      <c r="D142" s="12">
        <v>2</v>
      </c>
    </row>
    <row r="143" spans="1:4" x14ac:dyDescent="0.3">
      <c r="A143" s="3"/>
      <c r="B143" s="3" t="s">
        <v>133</v>
      </c>
      <c r="C143" s="3"/>
      <c r="D143" s="12">
        <v>1</v>
      </c>
    </row>
    <row r="144" spans="1:4" x14ac:dyDescent="0.3">
      <c r="A144" s="3"/>
      <c r="B144" s="3" t="s">
        <v>134</v>
      </c>
      <c r="C144" s="3"/>
      <c r="D144" s="12">
        <v>1</v>
      </c>
    </row>
    <row r="145" spans="1:4" x14ac:dyDescent="0.3">
      <c r="A145" s="3"/>
      <c r="B145" s="4" t="s">
        <v>40</v>
      </c>
      <c r="C145" s="3"/>
      <c r="D145" s="12"/>
    </row>
    <row r="146" spans="1:4" x14ac:dyDescent="0.3">
      <c r="A146" s="3"/>
      <c r="B146" s="3" t="s">
        <v>129</v>
      </c>
      <c r="C146" s="3"/>
      <c r="D146" s="12">
        <v>3</v>
      </c>
    </row>
    <row r="147" spans="1:4" x14ac:dyDescent="0.3">
      <c r="A147" s="3"/>
      <c r="B147" s="4" t="s">
        <v>42</v>
      </c>
      <c r="C147" s="3"/>
      <c r="D147" s="12"/>
    </row>
    <row r="148" spans="1:4" x14ac:dyDescent="0.3">
      <c r="A148" s="3"/>
      <c r="B148" s="3" t="s">
        <v>114</v>
      </c>
      <c r="C148" s="3"/>
      <c r="D148" s="12">
        <v>1</v>
      </c>
    </row>
    <row r="149" spans="1:4" x14ac:dyDescent="0.3">
      <c r="A149" s="3"/>
      <c r="B149" s="3"/>
      <c r="C149" s="3"/>
      <c r="D149" s="12"/>
    </row>
    <row r="150" spans="1:4" x14ac:dyDescent="0.3">
      <c r="A150" s="7" t="s">
        <v>99</v>
      </c>
      <c r="B150" s="7" t="s">
        <v>82</v>
      </c>
      <c r="C150" s="7"/>
      <c r="D150" s="8">
        <f>SUM(D152:D154)</f>
        <v>2</v>
      </c>
    </row>
    <row r="151" spans="1:4" x14ac:dyDescent="0.3">
      <c r="A151" s="3"/>
      <c r="B151" s="4" t="s">
        <v>20</v>
      </c>
      <c r="C151" s="3"/>
      <c r="D151" s="12"/>
    </row>
    <row r="152" spans="1:4" x14ac:dyDescent="0.3">
      <c r="A152" s="3"/>
      <c r="B152" s="3" t="s">
        <v>130</v>
      </c>
      <c r="C152" s="3"/>
      <c r="D152" s="12">
        <v>1</v>
      </c>
    </row>
    <row r="153" spans="1:4" x14ac:dyDescent="0.3">
      <c r="A153" s="3"/>
      <c r="B153" s="4" t="s">
        <v>42</v>
      </c>
      <c r="C153" s="3"/>
      <c r="D153" s="12"/>
    </row>
    <row r="154" spans="1:4" x14ac:dyDescent="0.3">
      <c r="A154" s="3"/>
      <c r="B154" s="3" t="s">
        <v>130</v>
      </c>
      <c r="C154" s="3"/>
      <c r="D154" s="12">
        <v>1</v>
      </c>
    </row>
    <row r="155" spans="1:4" x14ac:dyDescent="0.3">
      <c r="A155" s="3"/>
      <c r="B155" s="3"/>
      <c r="C155" s="3"/>
      <c r="D155" s="12"/>
    </row>
    <row r="156" spans="1:4" x14ac:dyDescent="0.3">
      <c r="A156" s="7" t="s">
        <v>100</v>
      </c>
      <c r="B156" s="7" t="s">
        <v>83</v>
      </c>
      <c r="C156" s="7"/>
      <c r="D156" s="8">
        <f>SUM(D158:D169)</f>
        <v>13</v>
      </c>
    </row>
    <row r="157" spans="1:4" x14ac:dyDescent="0.3">
      <c r="A157" s="3"/>
      <c r="B157" s="4" t="s">
        <v>20</v>
      </c>
      <c r="C157" s="3"/>
      <c r="D157" s="12"/>
    </row>
    <row r="158" spans="1:4" x14ac:dyDescent="0.3">
      <c r="A158" s="3"/>
      <c r="B158" s="3" t="s">
        <v>130</v>
      </c>
      <c r="C158" s="3"/>
      <c r="D158" s="12">
        <v>1</v>
      </c>
    </row>
    <row r="159" spans="1:4" x14ac:dyDescent="0.3">
      <c r="A159" s="3"/>
      <c r="B159" s="4" t="s">
        <v>29</v>
      </c>
      <c r="C159" s="3"/>
      <c r="D159" s="12"/>
    </row>
    <row r="160" spans="1:4" x14ac:dyDescent="0.3">
      <c r="A160" s="3"/>
      <c r="B160" s="3" t="s">
        <v>126</v>
      </c>
      <c r="C160" s="3"/>
      <c r="D160" s="12">
        <v>4</v>
      </c>
    </row>
    <row r="161" spans="1:4" x14ac:dyDescent="0.3">
      <c r="A161" s="3"/>
      <c r="B161" s="4" t="s">
        <v>40</v>
      </c>
      <c r="C161" s="3"/>
      <c r="D161" s="12"/>
    </row>
    <row r="162" spans="1:4" x14ac:dyDescent="0.3">
      <c r="A162" s="3"/>
      <c r="B162" s="3" t="s">
        <v>129</v>
      </c>
      <c r="C162" s="3"/>
      <c r="D162" s="12">
        <v>3</v>
      </c>
    </row>
    <row r="163" spans="1:4" x14ac:dyDescent="0.3">
      <c r="A163" s="3"/>
      <c r="B163" s="4" t="s">
        <v>43</v>
      </c>
      <c r="C163" s="3"/>
      <c r="D163" s="12"/>
    </row>
    <row r="164" spans="1:4" x14ac:dyDescent="0.3">
      <c r="A164" s="3"/>
      <c r="B164" s="3" t="s">
        <v>130</v>
      </c>
      <c r="C164" s="3"/>
      <c r="D164" s="12">
        <v>1</v>
      </c>
    </row>
    <row r="165" spans="1:4" x14ac:dyDescent="0.3">
      <c r="A165" s="3"/>
      <c r="B165" s="4" t="s">
        <v>33</v>
      </c>
      <c r="C165" s="3"/>
      <c r="D165" s="12"/>
    </row>
    <row r="166" spans="1:4" x14ac:dyDescent="0.3">
      <c r="A166" s="3"/>
      <c r="B166" s="3" t="s">
        <v>139</v>
      </c>
      <c r="C166" s="3"/>
      <c r="D166" s="12">
        <v>1</v>
      </c>
    </row>
    <row r="167" spans="1:4" x14ac:dyDescent="0.3">
      <c r="A167" s="3"/>
      <c r="B167" s="3" t="s">
        <v>135</v>
      </c>
      <c r="C167" s="3"/>
      <c r="D167" s="12">
        <v>1</v>
      </c>
    </row>
    <row r="168" spans="1:4" x14ac:dyDescent="0.3">
      <c r="A168" s="3"/>
      <c r="B168" s="4" t="s">
        <v>137</v>
      </c>
      <c r="C168" s="3"/>
      <c r="D168" s="12"/>
    </row>
    <row r="169" spans="1:4" x14ac:dyDescent="0.3">
      <c r="A169" s="3"/>
      <c r="B169" s="3" t="s">
        <v>135</v>
      </c>
      <c r="C169" s="3"/>
      <c r="D169" s="12">
        <v>2</v>
      </c>
    </row>
    <row r="170" spans="1:4" x14ac:dyDescent="0.3">
      <c r="A170" s="3"/>
      <c r="B170" s="3"/>
      <c r="C170" s="3"/>
      <c r="D170" s="12"/>
    </row>
    <row r="171" spans="1:4" x14ac:dyDescent="0.3">
      <c r="A171" s="7" t="s">
        <v>101</v>
      </c>
      <c r="B171" s="7" t="s">
        <v>84</v>
      </c>
      <c r="C171" s="7"/>
      <c r="D171" s="8">
        <f>SUM(D173:D182)</f>
        <v>11</v>
      </c>
    </row>
    <row r="172" spans="1:4" x14ac:dyDescent="0.3">
      <c r="A172" s="3"/>
      <c r="B172" s="32" t="s">
        <v>116</v>
      </c>
      <c r="C172" s="32"/>
      <c r="D172" s="33"/>
    </row>
    <row r="173" spans="1:4" x14ac:dyDescent="0.3">
      <c r="A173" s="3"/>
      <c r="B173" s="34" t="s">
        <v>117</v>
      </c>
      <c r="C173" s="32"/>
      <c r="D173" s="35">
        <v>1</v>
      </c>
    </row>
    <row r="174" spans="1:4" x14ac:dyDescent="0.3">
      <c r="A174" s="3"/>
      <c r="B174" s="32"/>
      <c r="C174" s="32"/>
      <c r="D174" s="33"/>
    </row>
    <row r="175" spans="1:4" x14ac:dyDescent="0.3">
      <c r="A175" s="3"/>
      <c r="B175" s="32" t="s">
        <v>113</v>
      </c>
      <c r="C175" s="32"/>
      <c r="D175" s="33"/>
    </row>
    <row r="176" spans="1:4" x14ac:dyDescent="0.3">
      <c r="A176" s="3"/>
      <c r="B176" s="34" t="s">
        <v>114</v>
      </c>
      <c r="C176" s="32"/>
      <c r="D176" s="35">
        <v>4</v>
      </c>
    </row>
    <row r="177" spans="1:4" x14ac:dyDescent="0.3">
      <c r="A177" s="3"/>
      <c r="B177" s="32"/>
      <c r="C177" s="32"/>
      <c r="D177" s="33"/>
    </row>
    <row r="178" spans="1:4" x14ac:dyDescent="0.3">
      <c r="A178" s="3"/>
      <c r="B178" s="32" t="s">
        <v>118</v>
      </c>
      <c r="C178" s="32"/>
      <c r="D178" s="33"/>
    </row>
    <row r="179" spans="1:4" x14ac:dyDescent="0.3">
      <c r="A179" s="3"/>
      <c r="B179" s="34" t="s">
        <v>119</v>
      </c>
      <c r="C179" s="32"/>
      <c r="D179" s="35">
        <v>2</v>
      </c>
    </row>
    <row r="180" spans="1:4" x14ac:dyDescent="0.3">
      <c r="A180" s="3"/>
      <c r="B180" s="32"/>
      <c r="C180" s="32"/>
      <c r="D180" s="33"/>
    </row>
    <row r="181" spans="1:4" x14ac:dyDescent="0.3">
      <c r="A181" s="3"/>
      <c r="B181" s="32" t="s">
        <v>115</v>
      </c>
      <c r="C181" s="32"/>
      <c r="D181" s="33"/>
    </row>
    <row r="182" spans="1:4" x14ac:dyDescent="0.3">
      <c r="A182" s="3"/>
      <c r="B182" s="34" t="s">
        <v>120</v>
      </c>
      <c r="C182" s="32"/>
      <c r="D182" s="35">
        <v>4</v>
      </c>
    </row>
    <row r="183" spans="1:4" x14ac:dyDescent="0.3">
      <c r="A183" s="3"/>
      <c r="B183" s="3"/>
      <c r="C183" s="3"/>
      <c r="D183" s="12"/>
    </row>
    <row r="184" spans="1:4" x14ac:dyDescent="0.3">
      <c r="A184" s="3"/>
      <c r="B184" s="3"/>
      <c r="C184" s="3"/>
      <c r="D184" s="12"/>
    </row>
    <row r="185" spans="1:4" x14ac:dyDescent="0.3">
      <c r="A185" s="3"/>
      <c r="B185" s="3"/>
      <c r="C185" s="3"/>
      <c r="D185" s="12"/>
    </row>
    <row r="186" spans="1:4" x14ac:dyDescent="0.3">
      <c r="A186" s="3"/>
      <c r="B186" s="3"/>
      <c r="C186" s="3"/>
      <c r="D186" s="12"/>
    </row>
    <row r="187" spans="1:4" x14ac:dyDescent="0.3">
      <c r="A187" s="3"/>
      <c r="B187" s="3"/>
      <c r="C187" s="3"/>
      <c r="D187" s="12"/>
    </row>
    <row r="188" spans="1:4" x14ac:dyDescent="0.3">
      <c r="A188" s="3"/>
      <c r="B188" s="3"/>
      <c r="C188" s="3"/>
      <c r="D188" s="12"/>
    </row>
    <row r="189" spans="1:4" x14ac:dyDescent="0.3">
      <c r="A189" s="3"/>
      <c r="B189" s="3"/>
      <c r="C189" s="3"/>
      <c r="D189" s="12"/>
    </row>
    <row r="190" spans="1:4" x14ac:dyDescent="0.3">
      <c r="A190" s="3"/>
      <c r="B190" s="3"/>
      <c r="C190" s="3"/>
      <c r="D190" s="12"/>
    </row>
    <row r="191" spans="1:4" x14ac:dyDescent="0.3">
      <c r="A191" s="3"/>
      <c r="B191" s="3"/>
      <c r="C191" s="3"/>
      <c r="D191" s="12"/>
    </row>
    <row r="192" spans="1:4" x14ac:dyDescent="0.3">
      <c r="A192" s="3"/>
      <c r="B192" s="3"/>
      <c r="C192" s="3"/>
      <c r="D192" s="12"/>
    </row>
    <row r="193" spans="1:4" x14ac:dyDescent="0.3">
      <c r="A193" s="3"/>
      <c r="B193" s="3"/>
      <c r="C193" s="3"/>
      <c r="D193" s="12"/>
    </row>
    <row r="194" spans="1:4" x14ac:dyDescent="0.3">
      <c r="A194" s="3"/>
      <c r="B194" s="3"/>
      <c r="C194" s="3"/>
      <c r="D194" s="12"/>
    </row>
    <row r="195" spans="1:4" x14ac:dyDescent="0.3">
      <c r="A195" s="3"/>
      <c r="B195" s="3"/>
      <c r="C195" s="3"/>
      <c r="D195" s="12"/>
    </row>
    <row r="196" spans="1:4" x14ac:dyDescent="0.3">
      <c r="A196" s="3"/>
      <c r="B196" s="3"/>
      <c r="C196" s="3"/>
      <c r="D196" s="12"/>
    </row>
    <row r="197" spans="1:4" x14ac:dyDescent="0.3">
      <c r="A197" s="3"/>
      <c r="B197" s="3"/>
      <c r="C197" s="3"/>
      <c r="D197" s="12"/>
    </row>
    <row r="198" spans="1:4" x14ac:dyDescent="0.3">
      <c r="A198" s="3"/>
      <c r="B198" s="3"/>
      <c r="C198" s="3"/>
      <c r="D198" s="12"/>
    </row>
    <row r="199" spans="1:4" x14ac:dyDescent="0.3">
      <c r="A199" s="3"/>
      <c r="B199" s="3"/>
      <c r="C199" s="3"/>
      <c r="D199" s="12"/>
    </row>
    <row r="200" spans="1:4" x14ac:dyDescent="0.3">
      <c r="A200" s="3"/>
      <c r="B200" s="3"/>
      <c r="C200" s="3"/>
      <c r="D200" s="12"/>
    </row>
    <row r="201" spans="1:4" x14ac:dyDescent="0.3">
      <c r="A201" s="3"/>
      <c r="B201" s="3"/>
      <c r="C201" s="3"/>
      <c r="D201" s="12"/>
    </row>
    <row r="202" spans="1:4" x14ac:dyDescent="0.3">
      <c r="A202" s="3"/>
      <c r="B202" s="3"/>
      <c r="C202" s="3"/>
      <c r="D202" s="12"/>
    </row>
    <row r="203" spans="1:4" x14ac:dyDescent="0.3">
      <c r="A203" s="3"/>
      <c r="B203" s="3"/>
      <c r="C203" s="3"/>
      <c r="D203" s="12"/>
    </row>
    <row r="204" spans="1:4" x14ac:dyDescent="0.3">
      <c r="A204" s="3"/>
      <c r="B204" s="3"/>
      <c r="C204" s="3"/>
      <c r="D204" s="12"/>
    </row>
    <row r="205" spans="1:4" x14ac:dyDescent="0.3">
      <c r="A205" s="3"/>
      <c r="B205" s="3"/>
      <c r="C205" s="3"/>
      <c r="D205" s="12"/>
    </row>
    <row r="206" spans="1:4" x14ac:dyDescent="0.3">
      <c r="A206" s="3"/>
      <c r="B206" s="3"/>
      <c r="C206" s="3"/>
      <c r="D206" s="12"/>
    </row>
    <row r="207" spans="1:4" x14ac:dyDescent="0.3">
      <c r="A207" s="3"/>
      <c r="B207" s="3"/>
      <c r="C207" s="3"/>
      <c r="D207" s="12"/>
    </row>
    <row r="208" spans="1:4" x14ac:dyDescent="0.3">
      <c r="A208" s="3"/>
      <c r="B208" s="3"/>
      <c r="C208" s="3"/>
      <c r="D208" s="12"/>
    </row>
    <row r="209" spans="1:4" x14ac:dyDescent="0.3">
      <c r="A209" s="3"/>
      <c r="B209" s="3"/>
      <c r="C209" s="3"/>
      <c r="D209" s="12"/>
    </row>
    <row r="210" spans="1:4" x14ac:dyDescent="0.3">
      <c r="A210" s="3"/>
      <c r="B210" s="3"/>
      <c r="C210" s="3"/>
      <c r="D210" s="12"/>
    </row>
    <row r="211" spans="1:4" x14ac:dyDescent="0.3">
      <c r="A211" s="3"/>
      <c r="B211" s="3"/>
      <c r="C211" s="3"/>
      <c r="D211" s="12"/>
    </row>
    <row r="212" spans="1:4" x14ac:dyDescent="0.3">
      <c r="A212" s="3"/>
      <c r="B212" s="3"/>
      <c r="C212" s="3"/>
      <c r="D212" s="12"/>
    </row>
    <row r="213" spans="1:4" x14ac:dyDescent="0.3">
      <c r="A213" s="3"/>
      <c r="B213" s="3"/>
      <c r="C213" s="3"/>
      <c r="D213" s="12"/>
    </row>
    <row r="214" spans="1:4" x14ac:dyDescent="0.3">
      <c r="A214" s="3"/>
      <c r="B214" s="3"/>
      <c r="C214" s="3"/>
      <c r="D214" s="12"/>
    </row>
    <row r="215" spans="1:4" x14ac:dyDescent="0.3">
      <c r="A215" s="3"/>
      <c r="B215" s="3"/>
      <c r="C215" s="3"/>
      <c r="D215" s="12"/>
    </row>
    <row r="216" spans="1:4" x14ac:dyDescent="0.3">
      <c r="A216" s="3"/>
      <c r="B216" s="3"/>
      <c r="C216" s="3"/>
      <c r="D216" s="12"/>
    </row>
    <row r="217" spans="1:4" x14ac:dyDescent="0.3">
      <c r="A217" s="3"/>
      <c r="B217" s="3"/>
      <c r="C217" s="3"/>
      <c r="D217" s="12"/>
    </row>
    <row r="218" spans="1:4" x14ac:dyDescent="0.3">
      <c r="A218" s="3"/>
      <c r="B218" s="3"/>
      <c r="C218" s="3"/>
      <c r="D218" s="12"/>
    </row>
    <row r="219" spans="1:4" x14ac:dyDescent="0.3">
      <c r="A219" s="3"/>
      <c r="B219" s="3"/>
      <c r="C219" s="3"/>
      <c r="D219" s="12"/>
    </row>
    <row r="220" spans="1:4" x14ac:dyDescent="0.3">
      <c r="A220" s="3"/>
      <c r="B220" s="3"/>
      <c r="C220" s="3"/>
      <c r="D220" s="12"/>
    </row>
    <row r="221" spans="1:4" x14ac:dyDescent="0.3">
      <c r="A221" s="3"/>
      <c r="B221" s="3"/>
      <c r="C221" s="3"/>
      <c r="D221" s="12"/>
    </row>
    <row r="222" spans="1:4" x14ac:dyDescent="0.3">
      <c r="A222" s="3"/>
      <c r="B222" s="3"/>
      <c r="C222" s="3"/>
      <c r="D222" s="12"/>
    </row>
    <row r="223" spans="1:4" x14ac:dyDescent="0.3">
      <c r="A223" s="3"/>
      <c r="B223" s="3"/>
      <c r="C223" s="3"/>
      <c r="D223" s="12"/>
    </row>
    <row r="224" spans="1:4" x14ac:dyDescent="0.3">
      <c r="A224" s="3"/>
      <c r="B224" s="3"/>
      <c r="C224" s="3"/>
      <c r="D224" s="12"/>
    </row>
    <row r="225" spans="1:4" x14ac:dyDescent="0.3">
      <c r="A225" s="3"/>
      <c r="B225" s="3"/>
      <c r="C225" s="3"/>
      <c r="D225" s="12"/>
    </row>
    <row r="226" spans="1:4" x14ac:dyDescent="0.3">
      <c r="A226" s="3"/>
      <c r="B226" s="3"/>
      <c r="C226" s="3"/>
      <c r="D226" s="12"/>
    </row>
    <row r="227" spans="1:4" x14ac:dyDescent="0.3">
      <c r="A227" s="3"/>
      <c r="B227" s="3"/>
      <c r="C227" s="3"/>
      <c r="D227" s="12"/>
    </row>
    <row r="228" spans="1:4" x14ac:dyDescent="0.3">
      <c r="A228" s="3"/>
      <c r="B228" s="3"/>
      <c r="C228" s="3"/>
      <c r="D228" s="12"/>
    </row>
  </sheetData>
  <mergeCells count="1">
    <mergeCell ref="A2:D2"/>
  </mergeCells>
  <pageMargins left="0.7" right="0.7" top="0.75" bottom="0.75" header="0.3" footer="0.3"/>
  <pageSetup paperSize="9" scale="88" orientation="portrait" r:id="rId1"/>
  <rowBreaks count="1" manualBreakCount="1">
    <brk id="112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"/>
  <sheetViews>
    <sheetView view="pageBreakPreview" topLeftCell="B19" zoomScaleNormal="115" zoomScaleSheetLayoutView="100" workbookViewId="0">
      <selection activeCell="D29" sqref="D29"/>
    </sheetView>
  </sheetViews>
  <sheetFormatPr baseColWidth="10" defaultRowHeight="14.4" x14ac:dyDescent="0.3"/>
  <cols>
    <col min="2" max="2" width="99" customWidth="1"/>
    <col min="3" max="3" width="5.109375" style="1" bestFit="1" customWidth="1"/>
    <col min="4" max="4" width="21.5546875" style="1" bestFit="1" customWidth="1"/>
    <col min="5" max="5" width="17.88671875" style="1" customWidth="1"/>
    <col min="6" max="6" width="16.33203125" style="1" customWidth="1"/>
    <col min="7" max="7" width="20.44140625" customWidth="1"/>
    <col min="8" max="8" width="17" style="1" customWidth="1"/>
  </cols>
  <sheetData>
    <row r="2" spans="1:9" ht="18" x14ac:dyDescent="0.35">
      <c r="A2" s="177" t="s">
        <v>18</v>
      </c>
      <c r="B2" s="177"/>
      <c r="C2" s="177"/>
      <c r="D2" s="177"/>
      <c r="E2" s="177"/>
      <c r="F2" s="177"/>
      <c r="G2" s="177"/>
      <c r="H2" s="177"/>
    </row>
    <row r="3" spans="1:9" ht="15.6" x14ac:dyDescent="0.3">
      <c r="A3" s="190" t="s">
        <v>85</v>
      </c>
      <c r="B3" s="190"/>
      <c r="C3" s="190"/>
      <c r="D3" s="190"/>
      <c r="E3" s="190"/>
      <c r="F3" s="190"/>
      <c r="G3" s="190"/>
      <c r="H3" s="190"/>
    </row>
    <row r="4" spans="1:9" x14ac:dyDescent="0.3">
      <c r="A4" s="193" t="s">
        <v>0</v>
      </c>
      <c r="B4" s="193" t="s">
        <v>1</v>
      </c>
      <c r="C4" s="203" t="s">
        <v>243</v>
      </c>
      <c r="D4" s="192" t="s">
        <v>58</v>
      </c>
      <c r="E4" s="191" t="s">
        <v>59</v>
      </c>
      <c r="F4" s="191" t="s">
        <v>60</v>
      </c>
      <c r="G4" s="192" t="s">
        <v>61</v>
      </c>
      <c r="H4" s="192" t="s">
        <v>62</v>
      </c>
    </row>
    <row r="5" spans="1:9" x14ac:dyDescent="0.3">
      <c r="A5" s="193"/>
      <c r="B5" s="193"/>
      <c r="C5" s="203"/>
      <c r="D5" s="192"/>
      <c r="E5" s="191"/>
      <c r="F5" s="191"/>
      <c r="G5" s="192"/>
      <c r="H5" s="192"/>
    </row>
    <row r="6" spans="1:9" x14ac:dyDescent="0.3">
      <c r="A6" s="3" t="s">
        <v>8</v>
      </c>
      <c r="B6" s="30" t="s">
        <v>2</v>
      </c>
      <c r="C6" s="10" t="s">
        <v>15</v>
      </c>
      <c r="D6" s="9">
        <f>+'M. APARATOS'!D6</f>
        <v>8</v>
      </c>
      <c r="E6" s="2">
        <v>5</v>
      </c>
      <c r="F6" s="2">
        <v>3</v>
      </c>
      <c r="G6" s="9">
        <f>+F6+E6</f>
        <v>8</v>
      </c>
      <c r="H6" s="11">
        <f>+D6</f>
        <v>8</v>
      </c>
    </row>
    <row r="7" spans="1:9" x14ac:dyDescent="0.3">
      <c r="A7" s="3" t="s">
        <v>9</v>
      </c>
      <c r="B7" s="30" t="s">
        <v>3</v>
      </c>
      <c r="C7" s="10" t="s">
        <v>15</v>
      </c>
      <c r="D7" s="9">
        <f>+'M. APARATOS'!D17</f>
        <v>55</v>
      </c>
      <c r="E7" s="2">
        <v>54</v>
      </c>
      <c r="F7" s="2">
        <v>1</v>
      </c>
      <c r="G7" s="9">
        <f t="shared" ref="G7:G12" si="0">+F7+E7</f>
        <v>55</v>
      </c>
      <c r="H7" s="11">
        <f t="shared" ref="H7:H12" si="1">+D7</f>
        <v>55</v>
      </c>
    </row>
    <row r="8" spans="1:9" x14ac:dyDescent="0.3">
      <c r="A8" s="3" t="s">
        <v>10</v>
      </c>
      <c r="B8" s="30" t="s">
        <v>4</v>
      </c>
      <c r="C8" s="10" t="s">
        <v>15</v>
      </c>
      <c r="D8" s="9">
        <f>+'M. APARATOS'!D46</f>
        <v>13</v>
      </c>
      <c r="E8" s="2">
        <v>11</v>
      </c>
      <c r="F8" s="2">
        <v>5</v>
      </c>
      <c r="G8" s="9">
        <f t="shared" si="0"/>
        <v>16</v>
      </c>
      <c r="H8" s="11">
        <f t="shared" si="1"/>
        <v>13</v>
      </c>
    </row>
    <row r="9" spans="1:9" x14ac:dyDescent="0.3">
      <c r="A9" s="3" t="s">
        <v>12</v>
      </c>
      <c r="B9" s="30" t="s">
        <v>44</v>
      </c>
      <c r="C9" s="10" t="s">
        <v>15</v>
      </c>
      <c r="D9" s="9">
        <f>+'M. APARATOS'!D67</f>
        <v>16</v>
      </c>
      <c r="E9" s="2">
        <v>16</v>
      </c>
      <c r="F9" s="2"/>
      <c r="G9" s="9">
        <f t="shared" si="0"/>
        <v>16</v>
      </c>
      <c r="H9" s="11">
        <f t="shared" si="1"/>
        <v>16</v>
      </c>
    </row>
    <row r="10" spans="1:9" x14ac:dyDescent="0.3">
      <c r="A10" s="3" t="s">
        <v>13</v>
      </c>
      <c r="B10" s="30" t="s">
        <v>6</v>
      </c>
      <c r="C10" s="10" t="s">
        <v>15</v>
      </c>
      <c r="D10" s="9">
        <f>+'M. APARATOS'!D76</f>
        <v>5</v>
      </c>
      <c r="E10" s="2">
        <v>2</v>
      </c>
      <c r="F10" s="2">
        <v>3</v>
      </c>
      <c r="G10" s="9">
        <f t="shared" si="0"/>
        <v>5</v>
      </c>
      <c r="H10" s="11">
        <f t="shared" si="1"/>
        <v>5</v>
      </c>
    </row>
    <row r="11" spans="1:9" x14ac:dyDescent="0.3">
      <c r="A11" s="3" t="s">
        <v>14</v>
      </c>
      <c r="B11" s="30" t="s">
        <v>7</v>
      </c>
      <c r="C11" s="10" t="s">
        <v>15</v>
      </c>
      <c r="D11" s="9">
        <f>+'M. APARATOS'!D82</f>
        <v>66</v>
      </c>
      <c r="E11" s="2">
        <v>45</v>
      </c>
      <c r="F11" s="2">
        <v>6</v>
      </c>
      <c r="G11" s="9">
        <f t="shared" si="0"/>
        <v>51</v>
      </c>
      <c r="H11" s="11">
        <f t="shared" si="1"/>
        <v>66</v>
      </c>
      <c r="I11">
        <f>+H11-G11</f>
        <v>15</v>
      </c>
    </row>
    <row r="12" spans="1:9" x14ac:dyDescent="0.3">
      <c r="A12" s="3" t="s">
        <v>23</v>
      </c>
      <c r="B12" s="30" t="s">
        <v>24</v>
      </c>
      <c r="C12" s="10" t="s">
        <v>15</v>
      </c>
      <c r="D12" s="9">
        <f>+'M. APARATOS'!D114</f>
        <v>2</v>
      </c>
      <c r="E12" s="2">
        <v>2</v>
      </c>
      <c r="F12" s="2"/>
      <c r="G12" s="9">
        <f t="shared" si="0"/>
        <v>2</v>
      </c>
      <c r="H12" s="11">
        <f t="shared" si="1"/>
        <v>2</v>
      </c>
    </row>
    <row r="15" spans="1:9" ht="16.2" thickBot="1" x14ac:dyDescent="0.35">
      <c r="A15" s="194" t="s">
        <v>86</v>
      </c>
      <c r="B15" s="194"/>
      <c r="C15" s="194"/>
      <c r="D15" s="194"/>
      <c r="E15" s="194"/>
      <c r="F15" s="194"/>
      <c r="G15" s="194"/>
      <c r="H15" s="194"/>
    </row>
    <row r="16" spans="1:9" x14ac:dyDescent="0.3">
      <c r="A16" s="179" t="s">
        <v>0</v>
      </c>
      <c r="B16" s="181" t="s">
        <v>1</v>
      </c>
      <c r="C16" s="181" t="s">
        <v>15</v>
      </c>
      <c r="D16" s="183" t="s">
        <v>58</v>
      </c>
      <c r="E16" s="185" t="s">
        <v>59</v>
      </c>
      <c r="F16" s="185" t="s">
        <v>60</v>
      </c>
      <c r="G16" s="183" t="s">
        <v>61</v>
      </c>
      <c r="H16" s="187" t="s">
        <v>62</v>
      </c>
    </row>
    <row r="17" spans="1:11" ht="24" customHeight="1" thickBot="1" x14ac:dyDescent="0.35">
      <c r="A17" s="180"/>
      <c r="B17" s="182"/>
      <c r="C17" s="182"/>
      <c r="D17" s="184"/>
      <c r="E17" s="186"/>
      <c r="F17" s="186"/>
      <c r="G17" s="184"/>
      <c r="H17" s="188"/>
    </row>
    <row r="18" spans="1:11" x14ac:dyDescent="0.3">
      <c r="A18" s="23" t="s">
        <v>19</v>
      </c>
      <c r="B18" s="201" t="s">
        <v>71</v>
      </c>
      <c r="C18" s="10" t="s">
        <v>15</v>
      </c>
      <c r="D18" s="25">
        <f>+D7+D8</f>
        <v>68</v>
      </c>
      <c r="E18" s="26">
        <v>47</v>
      </c>
      <c r="F18" s="26">
        <v>6</v>
      </c>
      <c r="G18" s="25">
        <f>+F18+E18</f>
        <v>53</v>
      </c>
      <c r="H18" s="27">
        <v>68</v>
      </c>
    </row>
    <row r="19" spans="1:11" x14ac:dyDescent="0.3">
      <c r="A19" s="196"/>
      <c r="B19" s="202" t="str">
        <f>+B7</f>
        <v xml:space="preserve">LAVADERO OVALIN DE CERAMICA VITRIFICADA BLANCO EMPOTRADO </v>
      </c>
      <c r="C19" s="10"/>
      <c r="D19" s="198">
        <f>+D7</f>
        <v>55</v>
      </c>
      <c r="E19" s="199"/>
      <c r="F19" s="199"/>
      <c r="G19" s="198"/>
      <c r="H19" s="200"/>
    </row>
    <row r="20" spans="1:11" x14ac:dyDescent="0.3">
      <c r="A20" s="196"/>
      <c r="B20" s="202" t="str">
        <f>+B8</f>
        <v>LAVATORIO DE PARED DE CERAMICA VITRIFICADA BLANCO ADOSADO</v>
      </c>
      <c r="C20" s="197"/>
      <c r="D20" s="198">
        <f>+D8</f>
        <v>13</v>
      </c>
      <c r="E20" s="199"/>
      <c r="F20" s="199"/>
      <c r="G20" s="198"/>
      <c r="H20" s="200"/>
    </row>
    <row r="21" spans="1:11" ht="27.75" customHeight="1" x14ac:dyDescent="0.3">
      <c r="A21" s="14" t="s">
        <v>88</v>
      </c>
      <c r="B21" s="29" t="s">
        <v>102</v>
      </c>
      <c r="C21" s="10" t="s">
        <v>15</v>
      </c>
      <c r="D21" s="9">
        <f>+D6</f>
        <v>8</v>
      </c>
      <c r="E21" s="12">
        <v>21</v>
      </c>
      <c r="F21" s="12">
        <v>3</v>
      </c>
      <c r="G21" s="9">
        <f>+F21+E21</f>
        <v>24</v>
      </c>
      <c r="H21" s="15">
        <v>8</v>
      </c>
    </row>
    <row r="22" spans="1:11" ht="27.75" customHeight="1" x14ac:dyDescent="0.3">
      <c r="A22" s="14"/>
      <c r="B22" s="29" t="s">
        <v>103</v>
      </c>
      <c r="C22" s="10"/>
      <c r="D22" s="9">
        <f>+D9</f>
        <v>16</v>
      </c>
      <c r="E22" s="12"/>
      <c r="F22" s="12"/>
      <c r="G22" s="9"/>
      <c r="H22" s="15">
        <f>+D22</f>
        <v>16</v>
      </c>
    </row>
    <row r="23" spans="1:11" ht="29.25" customHeight="1" x14ac:dyDescent="0.3">
      <c r="A23" s="14" t="s">
        <v>89</v>
      </c>
      <c r="B23" s="29" t="s">
        <v>72</v>
      </c>
      <c r="C23" s="10" t="s">
        <v>15</v>
      </c>
      <c r="D23" s="9">
        <f>+D12</f>
        <v>2</v>
      </c>
      <c r="E23" s="12">
        <v>2</v>
      </c>
      <c r="F23" s="12"/>
      <c r="G23" s="9">
        <f t="shared" ref="G23:G35" si="2">+F23+E23</f>
        <v>2</v>
      </c>
      <c r="H23" s="15">
        <v>2</v>
      </c>
    </row>
    <row r="24" spans="1:11" x14ac:dyDescent="0.3">
      <c r="A24" s="14" t="s">
        <v>90</v>
      </c>
      <c r="B24" s="3" t="s">
        <v>73</v>
      </c>
      <c r="C24" s="10" t="s">
        <v>15</v>
      </c>
      <c r="D24" s="9">
        <f>+M.ACCESORIOS!D6</f>
        <v>15</v>
      </c>
      <c r="E24" s="12">
        <v>35</v>
      </c>
      <c r="F24" s="12"/>
      <c r="G24" s="9">
        <f t="shared" si="2"/>
        <v>35</v>
      </c>
      <c r="H24" s="15">
        <v>15</v>
      </c>
      <c r="I24">
        <f>SUM(H18:H24)</f>
        <v>109</v>
      </c>
      <c r="J24">
        <f>+H10+H11</f>
        <v>71</v>
      </c>
      <c r="K24">
        <f>+J24+I24</f>
        <v>180</v>
      </c>
    </row>
    <row r="25" spans="1:11" ht="29.25" customHeight="1" x14ac:dyDescent="0.3">
      <c r="A25" s="14" t="s">
        <v>91</v>
      </c>
      <c r="B25" s="22" t="s">
        <v>74</v>
      </c>
      <c r="C25" s="10" t="s">
        <v>15</v>
      </c>
      <c r="D25" s="9">
        <f>+M.ACCESORIOS!D21</f>
        <v>10</v>
      </c>
      <c r="E25" s="12">
        <v>10</v>
      </c>
      <c r="F25" s="12"/>
      <c r="G25" s="9">
        <f t="shared" si="2"/>
        <v>10</v>
      </c>
      <c r="H25" s="15">
        <v>10</v>
      </c>
    </row>
    <row r="26" spans="1:11" x14ac:dyDescent="0.3">
      <c r="A26" s="14" t="s">
        <v>92</v>
      </c>
      <c r="B26" s="3" t="s">
        <v>75</v>
      </c>
      <c r="C26" s="10" t="s">
        <v>15</v>
      </c>
      <c r="D26" s="9">
        <f>+M.ACCESORIOS!D35</f>
        <v>2</v>
      </c>
      <c r="E26" s="12">
        <v>2</v>
      </c>
      <c r="F26" s="12"/>
      <c r="G26" s="9">
        <f t="shared" si="2"/>
        <v>2</v>
      </c>
      <c r="H26" s="15">
        <v>2</v>
      </c>
    </row>
    <row r="27" spans="1:11" x14ac:dyDescent="0.3">
      <c r="A27" s="14" t="s">
        <v>93</v>
      </c>
      <c r="B27" s="3" t="s">
        <v>76</v>
      </c>
      <c r="C27" s="10" t="s">
        <v>15</v>
      </c>
      <c r="D27" s="9">
        <f>+M.ACCESORIOS!D41</f>
        <v>2</v>
      </c>
      <c r="E27" s="12">
        <v>2</v>
      </c>
      <c r="F27" s="12"/>
      <c r="G27" s="9">
        <f t="shared" si="2"/>
        <v>2</v>
      </c>
      <c r="H27" s="15">
        <v>2</v>
      </c>
    </row>
    <row r="28" spans="1:11" s="42" customFormat="1" x14ac:dyDescent="0.3">
      <c r="A28" s="37" t="s">
        <v>94</v>
      </c>
      <c r="B28" s="38" t="s">
        <v>77</v>
      </c>
      <c r="C28" s="39" t="s">
        <v>15</v>
      </c>
      <c r="D28" s="9">
        <f>+M.ACCESORIOS!D47</f>
        <v>49</v>
      </c>
      <c r="E28" s="40">
        <v>45</v>
      </c>
      <c r="F28" s="40">
        <v>4</v>
      </c>
      <c r="G28" s="9">
        <f t="shared" si="2"/>
        <v>49</v>
      </c>
      <c r="H28" s="41">
        <v>49</v>
      </c>
    </row>
    <row r="29" spans="1:11" x14ac:dyDescent="0.3">
      <c r="A29" s="14" t="s">
        <v>95</v>
      </c>
      <c r="B29" s="3" t="s">
        <v>78</v>
      </c>
      <c r="C29" s="10" t="s">
        <v>15</v>
      </c>
      <c r="D29" s="9">
        <f>+M.ACCESORIOS!D71</f>
        <v>51</v>
      </c>
      <c r="E29" s="12">
        <v>45</v>
      </c>
      <c r="F29" s="12">
        <v>6</v>
      </c>
      <c r="G29" s="9">
        <f t="shared" si="2"/>
        <v>51</v>
      </c>
      <c r="H29" s="15">
        <v>51</v>
      </c>
    </row>
    <row r="30" spans="1:11" x14ac:dyDescent="0.3">
      <c r="A30" s="14" t="s">
        <v>96</v>
      </c>
      <c r="B30" s="3" t="s">
        <v>79</v>
      </c>
      <c r="C30" s="10" t="s">
        <v>15</v>
      </c>
      <c r="D30" s="9">
        <f>+M.ACCESORIOS!D94</f>
        <v>42</v>
      </c>
      <c r="E30" s="12">
        <v>36</v>
      </c>
      <c r="F30" s="12">
        <v>6</v>
      </c>
      <c r="G30" s="9">
        <f t="shared" si="2"/>
        <v>42</v>
      </c>
      <c r="H30" s="15">
        <v>42</v>
      </c>
    </row>
    <row r="31" spans="1:11" x14ac:dyDescent="0.3">
      <c r="A31" s="14" t="s">
        <v>97</v>
      </c>
      <c r="B31" s="3" t="s">
        <v>80</v>
      </c>
      <c r="C31" s="10" t="s">
        <v>15</v>
      </c>
      <c r="D31" s="9">
        <f>+M.ACCESORIOS!D113</f>
        <v>22</v>
      </c>
      <c r="E31" s="12">
        <v>18</v>
      </c>
      <c r="F31" s="12">
        <v>4</v>
      </c>
      <c r="G31" s="9">
        <f t="shared" si="2"/>
        <v>22</v>
      </c>
      <c r="H31" s="15">
        <v>22</v>
      </c>
    </row>
    <row r="32" spans="1:11" x14ac:dyDescent="0.3">
      <c r="A32" s="14" t="s">
        <v>98</v>
      </c>
      <c r="B32" s="3" t="s">
        <v>81</v>
      </c>
      <c r="C32" s="10" t="s">
        <v>15</v>
      </c>
      <c r="D32" s="9">
        <f>+M.ACCESORIOS!D136</f>
        <v>13</v>
      </c>
      <c r="E32" s="12">
        <v>9</v>
      </c>
      <c r="F32" s="12">
        <v>4</v>
      </c>
      <c r="G32" s="9">
        <f t="shared" si="2"/>
        <v>13</v>
      </c>
      <c r="H32" s="15">
        <v>13</v>
      </c>
    </row>
    <row r="33" spans="1:8" x14ac:dyDescent="0.3">
      <c r="A33" s="14" t="s">
        <v>99</v>
      </c>
      <c r="B33" s="3" t="s">
        <v>82</v>
      </c>
      <c r="C33" s="10" t="s">
        <v>15</v>
      </c>
      <c r="D33" s="9">
        <f>+M.ACCESORIOS!D150</f>
        <v>2</v>
      </c>
      <c r="E33" s="12">
        <v>2</v>
      </c>
      <c r="F33" s="12"/>
      <c r="G33" s="9">
        <f t="shared" si="2"/>
        <v>2</v>
      </c>
      <c r="H33" s="15">
        <v>2</v>
      </c>
    </row>
    <row r="34" spans="1:8" x14ac:dyDescent="0.3">
      <c r="A34" s="14" t="s">
        <v>100</v>
      </c>
      <c r="B34" s="3" t="s">
        <v>83</v>
      </c>
      <c r="C34" s="10" t="s">
        <v>15</v>
      </c>
      <c r="D34" s="9">
        <f>+M.ACCESORIOS!D156</f>
        <v>13</v>
      </c>
      <c r="E34" s="12">
        <v>23</v>
      </c>
      <c r="F34" s="12">
        <v>2</v>
      </c>
      <c r="G34" s="9">
        <f t="shared" si="2"/>
        <v>25</v>
      </c>
      <c r="H34" s="15">
        <v>13</v>
      </c>
    </row>
    <row r="35" spans="1:8" ht="15" thickBot="1" x14ac:dyDescent="0.35">
      <c r="A35" s="16" t="s">
        <v>101</v>
      </c>
      <c r="B35" s="17" t="s">
        <v>84</v>
      </c>
      <c r="C35" s="18" t="s">
        <v>15</v>
      </c>
      <c r="D35" s="19">
        <f>+M.ACCESORIOS!D171</f>
        <v>11</v>
      </c>
      <c r="E35" s="20">
        <v>11</v>
      </c>
      <c r="F35" s="20"/>
      <c r="G35" s="19">
        <f t="shared" si="2"/>
        <v>11</v>
      </c>
      <c r="H35" s="21">
        <v>11</v>
      </c>
    </row>
    <row r="39" spans="1:8" ht="18.600000000000001" thickBot="1" x14ac:dyDescent="0.4">
      <c r="A39" s="178" t="s">
        <v>141</v>
      </c>
      <c r="B39" s="178"/>
      <c r="C39" s="178"/>
      <c r="D39" s="178"/>
      <c r="E39" s="178"/>
      <c r="F39" s="178"/>
      <c r="G39" s="178"/>
      <c r="H39" s="178"/>
    </row>
    <row r="40" spans="1:8" x14ac:dyDescent="0.3">
      <c r="A40" s="179" t="s">
        <v>0</v>
      </c>
      <c r="B40" s="181" t="s">
        <v>1</v>
      </c>
      <c r="C40" s="181" t="s">
        <v>15</v>
      </c>
      <c r="D40" s="183" t="s">
        <v>58</v>
      </c>
      <c r="E40" s="185" t="s">
        <v>59</v>
      </c>
      <c r="F40" s="185" t="s">
        <v>60</v>
      </c>
      <c r="G40" s="187" t="s">
        <v>61</v>
      </c>
      <c r="H40" s="189"/>
    </row>
    <row r="41" spans="1:8" ht="21" customHeight="1" thickBot="1" x14ac:dyDescent="0.35">
      <c r="A41" s="180"/>
      <c r="B41" s="182"/>
      <c r="C41" s="182"/>
      <c r="D41" s="184"/>
      <c r="E41" s="186"/>
      <c r="F41" s="186"/>
      <c r="G41" s="188"/>
      <c r="H41" s="189"/>
    </row>
    <row r="42" spans="1:8" ht="25.5" customHeight="1" x14ac:dyDescent="0.3">
      <c r="A42" s="23" t="s">
        <v>19</v>
      </c>
      <c r="B42" s="28" t="s">
        <v>142</v>
      </c>
      <c r="C42" s="24" t="s">
        <v>15</v>
      </c>
      <c r="D42" s="55">
        <f>+TAPAJUNTAS!D6</f>
        <v>70.05</v>
      </c>
      <c r="E42" s="50">
        <v>25.65</v>
      </c>
      <c r="F42" s="50"/>
      <c r="G42" s="56">
        <f>+F42+E42</f>
        <v>25.65</v>
      </c>
      <c r="H42" s="48"/>
    </row>
    <row r="43" spans="1:8" x14ac:dyDescent="0.3">
      <c r="A43" s="14" t="s">
        <v>88</v>
      </c>
      <c r="B43" s="46" t="s">
        <v>143</v>
      </c>
      <c r="C43" s="10" t="s">
        <v>15</v>
      </c>
      <c r="D43" s="47"/>
      <c r="E43" s="47"/>
      <c r="F43" s="47"/>
      <c r="G43" s="57"/>
      <c r="H43" s="47"/>
    </row>
    <row r="44" spans="1:8" ht="15.6" thickBot="1" x14ac:dyDescent="0.35">
      <c r="A44" s="16"/>
      <c r="B44" s="58" t="s">
        <v>144</v>
      </c>
      <c r="C44" s="18"/>
      <c r="D44" s="59">
        <f>+TAPAJUNTAS!D23</f>
        <v>337.6</v>
      </c>
      <c r="E44" s="51">
        <v>115.5</v>
      </c>
      <c r="F44" s="51"/>
      <c r="G44" s="60">
        <f>+F44+E44</f>
        <v>115.5</v>
      </c>
      <c r="H44" s="47"/>
    </row>
  </sheetData>
  <mergeCells count="28">
    <mergeCell ref="A15:H15"/>
    <mergeCell ref="A16:A17"/>
    <mergeCell ref="B16:B17"/>
    <mergeCell ref="C16:C17"/>
    <mergeCell ref="D16:D17"/>
    <mergeCell ref="E16:E17"/>
    <mergeCell ref="F16:F17"/>
    <mergeCell ref="G16:G17"/>
    <mergeCell ref="H16:H17"/>
    <mergeCell ref="A2:H2"/>
    <mergeCell ref="A3:H3"/>
    <mergeCell ref="F4:F5"/>
    <mergeCell ref="G4:G5"/>
    <mergeCell ref="H4:H5"/>
    <mergeCell ref="A4:A5"/>
    <mergeCell ref="B4:B5"/>
    <mergeCell ref="C4:C5"/>
    <mergeCell ref="D4:D5"/>
    <mergeCell ref="E4:E5"/>
    <mergeCell ref="A39:H39"/>
    <mergeCell ref="A40:A41"/>
    <mergeCell ref="B40:B41"/>
    <mergeCell ref="C40:C41"/>
    <mergeCell ref="D40:D41"/>
    <mergeCell ref="E40:E41"/>
    <mergeCell ref="F40:F41"/>
    <mergeCell ref="G40:G41"/>
    <mergeCell ref="H40:H41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ACERO </vt:lpstr>
      <vt:lpstr>Hoja1</vt:lpstr>
      <vt:lpstr>M. APARATOS</vt:lpstr>
      <vt:lpstr>TAPAJUNTAS (2)</vt:lpstr>
      <vt:lpstr>TAPAJUNTAS</vt:lpstr>
      <vt:lpstr>M.ACCESORIOS</vt:lpstr>
      <vt:lpstr>RESUMEN</vt:lpstr>
      <vt:lpstr>'ACERO '!Área_de_impresión</vt:lpstr>
      <vt:lpstr>'M. APARATOS'!Área_de_impresión</vt:lpstr>
      <vt:lpstr>M.ACCESORIOS!Área_de_impresión</vt:lpstr>
      <vt:lpstr>RESUMEN!Área_de_impresión</vt:lpstr>
      <vt:lpstr>'M. APARATOS'!Títulos_a_imprimir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PERU2020</cp:lastModifiedBy>
  <cp:lastPrinted>2021-11-24T01:23:56Z</cp:lastPrinted>
  <dcterms:created xsi:type="dcterms:W3CDTF">2021-09-23T20:54:39Z</dcterms:created>
  <dcterms:modified xsi:type="dcterms:W3CDTF">2021-12-07T17:10:02Z</dcterms:modified>
</cp:coreProperties>
</file>