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LEGIO SANTA ROSA\AMPL.PRES.7 Y AMPL.PLAZ.6S.R\III. AMPLIACION DE PLAZO N°06\ANEXOS - CRONOGRAMAS\PARTIDAS NUEVAS\"/>
    </mc:Choice>
  </mc:AlternateContent>
  <xr:revisionPtr revIDLastSave="0" documentId="13_ncr:1_{7B2EBFCE-6968-4884-A668-81AA0B359AE1}" xr6:coauthVersionLast="47" xr6:coauthVersionMax="47" xr10:uidLastSave="{00000000-0000-0000-0000-000000000000}"/>
  <bookViews>
    <workbookView xWindow="-108" yWindow="-108" windowWidth="23256" windowHeight="12576" activeTab="2" xr2:uid="{56A3A8E1-BE98-4CD5-8036-57750D3C0B39}"/>
  </bookViews>
  <sheets>
    <sheet name="Adq. materiales e insumos" sheetId="4" r:id="rId1"/>
    <sheet name="Utilización de equipos" sheetId="2" r:id="rId2"/>
    <sheet name="Requeriento Mano de obra" sheetId="3" r:id="rId3"/>
  </sheets>
  <definedNames>
    <definedName name="_xlnm.Print_Area" localSheetId="0">'Adq. materiales e insumos'!$A$1:$K$209</definedName>
    <definedName name="_xlnm.Print_Area" localSheetId="2">'Requeriento Mano de obra'!$A$1:$K$19</definedName>
    <definedName name="_xlnm.Print_Area" localSheetId="1">'Utilización de equipos'!$A$1:$K$31</definedName>
    <definedName name="_xlnm.Print_Titles" localSheetId="0">'Adq. materiales e insumos'!$1:$7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2" l="1"/>
  <c r="I27" i="2"/>
  <c r="G27" i="2"/>
  <c r="E27" i="2"/>
  <c r="K26" i="2"/>
  <c r="I26" i="2"/>
  <c r="G26" i="2"/>
  <c r="E26" i="2"/>
  <c r="K25" i="2"/>
  <c r="I25" i="2"/>
  <c r="G25" i="2"/>
  <c r="E25" i="2"/>
  <c r="K24" i="2"/>
  <c r="I24" i="2"/>
  <c r="G24" i="2"/>
  <c r="E24" i="2"/>
  <c r="K23" i="2"/>
  <c r="I23" i="2"/>
  <c r="G23" i="2"/>
  <c r="E23" i="2"/>
  <c r="K22" i="2"/>
  <c r="I22" i="2"/>
  <c r="G22" i="2"/>
  <c r="E22" i="2"/>
  <c r="K21" i="2"/>
  <c r="I21" i="2"/>
  <c r="G21" i="2"/>
  <c r="E21" i="2"/>
  <c r="K20" i="2"/>
  <c r="I20" i="2"/>
  <c r="G20" i="2"/>
  <c r="E20" i="2"/>
  <c r="K19" i="2"/>
  <c r="I19" i="2"/>
  <c r="G19" i="2"/>
  <c r="E19" i="2"/>
  <c r="K18" i="2"/>
  <c r="I18" i="2"/>
  <c r="G18" i="2"/>
  <c r="E18" i="2"/>
  <c r="K17" i="2"/>
  <c r="I17" i="2"/>
  <c r="G17" i="2"/>
  <c r="E17" i="2"/>
  <c r="K16" i="2"/>
  <c r="I16" i="2"/>
  <c r="G16" i="2"/>
  <c r="E16" i="2"/>
  <c r="K15" i="2"/>
  <c r="I15" i="2"/>
  <c r="G15" i="2"/>
  <c r="E15" i="2"/>
  <c r="K14" i="2"/>
  <c r="I14" i="2"/>
  <c r="G14" i="2"/>
  <c r="E14" i="2"/>
  <c r="K13" i="2"/>
  <c r="I13" i="2"/>
  <c r="G13" i="2"/>
  <c r="E13" i="2"/>
  <c r="K12" i="2"/>
  <c r="I12" i="2"/>
  <c r="G12" i="2"/>
  <c r="E12" i="2"/>
  <c r="K11" i="2"/>
  <c r="I11" i="2"/>
  <c r="G11" i="2"/>
  <c r="E11" i="2"/>
  <c r="K10" i="2"/>
  <c r="I10" i="2"/>
  <c r="G10" i="2"/>
  <c r="E10" i="2"/>
  <c r="K16" i="3"/>
  <c r="I16" i="3"/>
  <c r="G16" i="3"/>
  <c r="E16" i="3"/>
  <c r="J15" i="3"/>
  <c r="K15" i="3" s="1"/>
  <c r="H15" i="3"/>
  <c r="I15" i="3" s="1"/>
  <c r="F15" i="3"/>
  <c r="G15" i="3" s="1"/>
  <c r="E15" i="3"/>
  <c r="C15" i="3"/>
  <c r="K14" i="3"/>
  <c r="I14" i="3"/>
  <c r="H14" i="3"/>
  <c r="G14" i="3"/>
  <c r="C14" i="3"/>
  <c r="E14" i="3" s="1"/>
  <c r="K13" i="3"/>
  <c r="J13" i="3"/>
  <c r="H13" i="3"/>
  <c r="I13" i="3" s="1"/>
  <c r="F13" i="3"/>
  <c r="G13" i="3" s="1"/>
  <c r="C13" i="3"/>
  <c r="E13" i="3" s="1"/>
  <c r="K12" i="3"/>
  <c r="I12" i="3"/>
  <c r="G12" i="3"/>
  <c r="E12" i="3"/>
  <c r="K11" i="3"/>
  <c r="I11" i="3"/>
  <c r="G11" i="3"/>
  <c r="E11" i="3"/>
  <c r="K10" i="3"/>
  <c r="J10" i="3"/>
  <c r="H10" i="3"/>
  <c r="I10" i="3" s="1"/>
  <c r="G10" i="3"/>
  <c r="E10" i="3"/>
  <c r="C10" i="3"/>
  <c r="J25" i="4"/>
  <c r="K25" i="4" s="1"/>
  <c r="H25" i="4"/>
  <c r="I25" i="4" s="1"/>
  <c r="C25" i="4"/>
  <c r="E25" i="4" s="1"/>
  <c r="J23" i="4"/>
  <c r="K23" i="4" s="1"/>
  <c r="C23" i="4"/>
  <c r="E23" i="4" s="1"/>
  <c r="H10" i="4"/>
  <c r="C10" i="4"/>
  <c r="E10" i="4" s="1"/>
  <c r="J10" i="4"/>
  <c r="L195" i="4"/>
  <c r="L185" i="4"/>
  <c r="K183" i="4"/>
  <c r="K167" i="4"/>
  <c r="L164" i="4"/>
  <c r="L163" i="4"/>
  <c r="I160" i="4"/>
  <c r="L143" i="4"/>
  <c r="L142" i="4"/>
  <c r="L141" i="4"/>
  <c r="K140" i="4"/>
  <c r="K138" i="4"/>
  <c r="L135" i="4"/>
  <c r="L129" i="4"/>
  <c r="L128" i="4"/>
  <c r="L127" i="4"/>
  <c r="K126" i="4"/>
  <c r="K125" i="4"/>
  <c r="K118" i="4"/>
  <c r="L92" i="4"/>
  <c r="I86" i="4"/>
  <c r="K85" i="4"/>
  <c r="L77" i="4"/>
  <c r="I76" i="4"/>
  <c r="L72" i="4"/>
  <c r="L36" i="4"/>
  <c r="K26" i="4"/>
  <c r="L24" i="4"/>
  <c r="I22" i="4"/>
  <c r="K21" i="4"/>
  <c r="K20" i="4"/>
  <c r="K18" i="4"/>
  <c r="L8" i="4"/>
  <c r="K16" i="4"/>
  <c r="L12" i="4"/>
  <c r="K9" i="4"/>
  <c r="K193" i="4"/>
  <c r="L9" i="4"/>
  <c r="L11" i="4"/>
  <c r="L13" i="4"/>
  <c r="L14" i="4"/>
  <c r="L15" i="4"/>
  <c r="L17" i="4"/>
  <c r="L19" i="4"/>
  <c r="L21" i="4"/>
  <c r="L22" i="4"/>
  <c r="L26" i="4"/>
  <c r="L27" i="4"/>
  <c r="L28" i="4"/>
  <c r="L29" i="4"/>
  <c r="L30" i="4"/>
  <c r="L31" i="4"/>
  <c r="L32" i="4"/>
  <c r="L33" i="4"/>
  <c r="L34" i="4"/>
  <c r="L35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3" i="4"/>
  <c r="L74" i="4"/>
  <c r="L75" i="4"/>
  <c r="L78" i="4"/>
  <c r="L79" i="4"/>
  <c r="L80" i="4"/>
  <c r="L81" i="4"/>
  <c r="L82" i="4"/>
  <c r="L83" i="4"/>
  <c r="L84" i="4"/>
  <c r="L86" i="4"/>
  <c r="L87" i="4"/>
  <c r="L88" i="4"/>
  <c r="L89" i="4"/>
  <c r="L90" i="4"/>
  <c r="L91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30" i="4"/>
  <c r="L131" i="4"/>
  <c r="L132" i="4"/>
  <c r="L133" i="4"/>
  <c r="L134" i="4"/>
  <c r="L136" i="4"/>
  <c r="L137" i="4"/>
  <c r="L138" i="4"/>
  <c r="L139" i="4"/>
  <c r="L140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6" i="4"/>
  <c r="L187" i="4"/>
  <c r="L188" i="4"/>
  <c r="L189" i="4"/>
  <c r="L190" i="4"/>
  <c r="L191" i="4"/>
  <c r="L192" i="4"/>
  <c r="L193" i="4"/>
  <c r="L194" i="4"/>
  <c r="L196" i="4"/>
  <c r="L197" i="4"/>
  <c r="L198" i="4"/>
  <c r="L199" i="4"/>
  <c r="L200" i="4"/>
  <c r="L201" i="4"/>
  <c r="L202" i="4"/>
  <c r="L203" i="4"/>
  <c r="L204" i="4"/>
  <c r="L205" i="4"/>
  <c r="L206" i="4"/>
  <c r="K194" i="4"/>
  <c r="K8" i="4"/>
  <c r="K11" i="4"/>
  <c r="K12" i="4"/>
  <c r="K13" i="4"/>
  <c r="K14" i="4"/>
  <c r="K15" i="4"/>
  <c r="K17" i="4"/>
  <c r="K19" i="4"/>
  <c r="K22" i="4"/>
  <c r="K24" i="4"/>
  <c r="K27" i="4"/>
  <c r="K28" i="4"/>
  <c r="K29" i="4"/>
  <c r="K30" i="4"/>
  <c r="K31" i="4"/>
  <c r="K32" i="4"/>
  <c r="K33" i="4"/>
  <c r="K34" i="4"/>
  <c r="K35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9" i="4"/>
  <c r="K120" i="4"/>
  <c r="K121" i="4"/>
  <c r="K122" i="4"/>
  <c r="K123" i="4"/>
  <c r="K124" i="4"/>
  <c r="K127" i="4"/>
  <c r="K128" i="4"/>
  <c r="K129" i="4"/>
  <c r="K130" i="4"/>
  <c r="K131" i="4"/>
  <c r="K132" i="4"/>
  <c r="K133" i="4"/>
  <c r="K134" i="4"/>
  <c r="K135" i="4"/>
  <c r="K136" i="4"/>
  <c r="K137" i="4"/>
  <c r="K139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4" i="4"/>
  <c r="K185" i="4"/>
  <c r="K186" i="4"/>
  <c r="K187" i="4"/>
  <c r="K188" i="4"/>
  <c r="K189" i="4"/>
  <c r="K190" i="4"/>
  <c r="K191" i="4"/>
  <c r="K192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I8" i="4"/>
  <c r="I9" i="4"/>
  <c r="I11" i="4"/>
  <c r="I12" i="4"/>
  <c r="I13" i="4"/>
  <c r="I14" i="4"/>
  <c r="I15" i="4"/>
  <c r="I16" i="4"/>
  <c r="I17" i="4"/>
  <c r="I18" i="4"/>
  <c r="I19" i="4"/>
  <c r="I20" i="4"/>
  <c r="I21" i="4"/>
  <c r="I23" i="4"/>
  <c r="I24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7" i="4"/>
  <c r="I78" i="4"/>
  <c r="I79" i="4"/>
  <c r="I80" i="4"/>
  <c r="I81" i="4"/>
  <c r="I82" i="4"/>
  <c r="I83" i="4"/>
  <c r="I84" i="4"/>
  <c r="I85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1" i="4"/>
  <c r="I162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4" i="4"/>
  <c r="E26" i="4"/>
  <c r="E27" i="4"/>
  <c r="E28" i="4"/>
  <c r="E29" i="4"/>
  <c r="E30" i="4"/>
  <c r="E31" i="4"/>
  <c r="E32" i="4"/>
  <c r="E33" i="4"/>
  <c r="E34" i="4"/>
  <c r="E35" i="4"/>
  <c r="L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L28" i="2"/>
  <c r="L11" i="2"/>
  <c r="L13" i="2"/>
  <c r="L18" i="2"/>
  <c r="L20" i="2"/>
  <c r="L21" i="2"/>
  <c r="L23" i="2"/>
  <c r="L27" i="2"/>
  <c r="L11" i="3"/>
  <c r="L12" i="3"/>
  <c r="L16" i="3"/>
  <c r="L17" i="3"/>
  <c r="L15" i="2"/>
  <c r="L26" i="2"/>
  <c r="L24" i="2"/>
  <c r="L22" i="2"/>
  <c r="L19" i="2"/>
  <c r="L17" i="2"/>
  <c r="L16" i="2"/>
  <c r="L14" i="2"/>
  <c r="L12" i="2"/>
  <c r="L25" i="4" l="1"/>
  <c r="L23" i="4"/>
  <c r="L10" i="4"/>
  <c r="I10" i="4"/>
  <c r="G207" i="4"/>
  <c r="E207" i="4"/>
  <c r="I164" i="4"/>
  <c r="I163" i="4"/>
  <c r="K142" i="4"/>
  <c r="K141" i="4"/>
  <c r="I129" i="4"/>
  <c r="L85" i="4"/>
  <c r="L76" i="4"/>
  <c r="K36" i="4"/>
  <c r="L20" i="4"/>
  <c r="L18" i="4"/>
  <c r="L16" i="4"/>
  <c r="K10" i="4"/>
  <c r="L10" i="2"/>
  <c r="G29" i="2"/>
  <c r="L25" i="2"/>
  <c r="I17" i="3"/>
  <c r="K17" i="3"/>
  <c r="L13" i="3"/>
  <c r="E17" i="3"/>
  <c r="L14" i="3"/>
  <c r="L15" i="3"/>
  <c r="L10" i="3"/>
  <c r="G17" i="3"/>
  <c r="E29" i="2"/>
  <c r="E23" i="3" l="1"/>
  <c r="K18" i="3"/>
  <c r="K207" i="4"/>
  <c r="K208" i="4" s="1"/>
  <c r="I207" i="4"/>
  <c r="I208" i="4" s="1"/>
  <c r="G208" i="4"/>
  <c r="G209" i="4" s="1"/>
  <c r="K29" i="2"/>
  <c r="K30" i="2" s="1"/>
  <c r="I29" i="2"/>
  <c r="I30" i="2" s="1"/>
  <c r="I18" i="3"/>
  <c r="G18" i="3"/>
  <c r="G19" i="3" s="1"/>
  <c r="G30" i="2"/>
  <c r="G31" i="2" s="1"/>
  <c r="I209" i="4" l="1"/>
  <c r="K209" i="4" s="1"/>
  <c r="I31" i="2"/>
  <c r="K31" i="2" s="1"/>
  <c r="I19" i="3"/>
  <c r="K19" i="3" s="1"/>
</calcChain>
</file>

<file path=xl/sharedStrings.xml><?xml version="1.0" encoding="utf-8"?>
<sst xmlns="http://schemas.openxmlformats.org/spreadsheetml/2006/main" count="524" uniqueCount="256">
  <si>
    <t>und</t>
  </si>
  <si>
    <t>m2</t>
  </si>
  <si>
    <t>m3</t>
  </si>
  <si>
    <t>kg</t>
  </si>
  <si>
    <t>EQP.</t>
  </si>
  <si>
    <t>GLB</t>
  </si>
  <si>
    <t>pza</t>
  </si>
  <si>
    <t>ADICIONAL PRESUPUESTAL N° 07 PARTIDAS NUEVAS</t>
  </si>
  <si>
    <t>Und.</t>
  </si>
  <si>
    <t>Metrado</t>
  </si>
  <si>
    <t>Precio (S/.)</t>
  </si>
  <si>
    <t>Parcial (S/.)</t>
  </si>
  <si>
    <t>MES 1</t>
  </si>
  <si>
    <t>MES 2</t>
  </si>
  <si>
    <t>MES 3</t>
  </si>
  <si>
    <t>% DE AVANCE PARCIAL</t>
  </si>
  <si>
    <t>% DE AVANCE ACUMULADO</t>
  </si>
  <si>
    <t>RECURSO</t>
  </si>
  <si>
    <t>OPERADOR DE EQUIPO LIVIANO</t>
  </si>
  <si>
    <t>OPERADOR DE EQUIPO PESADO</t>
  </si>
  <si>
    <t>TOPOGRAFO</t>
  </si>
  <si>
    <t>OPERARIO</t>
  </si>
  <si>
    <t>OFICIAL</t>
  </si>
  <si>
    <t>PEON</t>
  </si>
  <si>
    <t>OPERARIO EQUIPO LIVIANO</t>
  </si>
  <si>
    <t>AGUA</t>
  </si>
  <si>
    <t>PINTURA ESMALTE</t>
  </si>
  <si>
    <t>ARENA FINA</t>
  </si>
  <si>
    <t>CLAVOS PARA MADERA C/C 3"</t>
  </si>
  <si>
    <t>ALAMBRE NEGRO RECOCIDO # 8</t>
  </si>
  <si>
    <t>ALAMBRE NEGRO N°16</t>
  </si>
  <si>
    <t>ALAMBRE NEGRO N°8</t>
  </si>
  <si>
    <t>ALAMBRE NEGRO RECOCIDO N°16</t>
  </si>
  <si>
    <t>CLAVOS CON CABEZA DE 2 1/2", 3", 4"</t>
  </si>
  <si>
    <t>PERNO AUTORROSCANTE DE 1/16" X 3"</t>
  </si>
  <si>
    <t>ACERO CORRUGADO 1/4"</t>
  </si>
  <si>
    <t>ACERO CORRUGADO FÝ=4200KG/CM2 GRADO 60</t>
  </si>
  <si>
    <t xml:space="preserve">ACERO </t>
  </si>
  <si>
    <t>PIEDRA CHANCADA DE 1/2"</t>
  </si>
  <si>
    <t>PIEDRA CHANCADA DE 1/2" Y 3/4"</t>
  </si>
  <si>
    <t>ARENA GRUESA</t>
  </si>
  <si>
    <t>CABLE  N2XOH 10 MM2.</t>
  </si>
  <si>
    <t>CABLE  N2XOH 16 MM2.</t>
  </si>
  <si>
    <t>DUCTOS DE FO. GALVANIZADO DE 0.6 MM</t>
  </si>
  <si>
    <t>BEBEDEROS</t>
  </si>
  <si>
    <t>GABINETE DE COMUNICACIONES DE 12 RU</t>
  </si>
  <si>
    <t>GABINETE DE PARED PARA COMUNICACIONES DE 12 RU</t>
  </si>
  <si>
    <t>CABLE DE COBRE TEMPLE BLANDO 50MM2</t>
  </si>
  <si>
    <t>TUBERIA EMT CONDUIT DE 1 1/2"</t>
  </si>
  <si>
    <t>UNION EMT CONDUIT DE 1 1/2"</t>
  </si>
  <si>
    <t>ABRASADERA PESADA 2 OREJAS DE 1 1/2"</t>
  </si>
  <si>
    <t>REFLECTOR LED DE 50W</t>
  </si>
  <si>
    <t>REFLECTOR LED DE 10W PARA PISO</t>
  </si>
  <si>
    <t>LUMINARIA LED PARA EXTERIORES TIPO FAROLA 60W</t>
  </si>
  <si>
    <t>LUMINARIA RECTANGULAR CON TUBO LED 1X9W</t>
  </si>
  <si>
    <t>LUMINARIA RECTANGULAR CON TUBO LED 1X18W</t>
  </si>
  <si>
    <t>LUMINARIA REFLECTOR LED DE 200W</t>
  </si>
  <si>
    <t>INTERRUPTOR TERMOMAGNETIC DE 2x25Ax220V</t>
  </si>
  <si>
    <t>CAJA GALV. RECTANGULAR PESADA DE 4"x2"x2 1/4"</t>
  </si>
  <si>
    <t>LUMINARIA PANEL LED RECTANGULAR 1200X300 mm DE 34W</t>
  </si>
  <si>
    <t>LUMINARIA CIRCULAR DE 22W</t>
  </si>
  <si>
    <t>LUMINARIA CIRCULAR DE 15W</t>
  </si>
  <si>
    <t>LUMINARIA CIRCULAR DE 9W</t>
  </si>
  <si>
    <t>APLIQUE LED 20W IP 65</t>
  </si>
  <si>
    <t>LUZ DE EMERGENCIA TIPO LED</t>
  </si>
  <si>
    <t>INTERRUPTOR DE TRES VIAS 1 GOLPE</t>
  </si>
  <si>
    <t>INTERRUPTOR DE TRES VIAS 2 GOLPES</t>
  </si>
  <si>
    <t>VINILICO SPC DE 8CM</t>
  </si>
  <si>
    <t>LADRILLO PASTELERO 24X 24X3 CM</t>
  </si>
  <si>
    <t>CABLE N2XOH 25 mm2</t>
  </si>
  <si>
    <t>CABLE N2XOH 35 mm2</t>
  </si>
  <si>
    <t>CABLE N2XOH 70 mm2</t>
  </si>
  <si>
    <t>CABLE N2XOH 95 mm2</t>
  </si>
  <si>
    <t xml:space="preserve">CURVA METALICA D TIPO EMT DE 19MM </t>
  </si>
  <si>
    <t>ABRAZADERA METALICA DE 19MM</t>
  </si>
  <si>
    <t>COPLE METALICO TIPO EMT 19mm</t>
  </si>
  <si>
    <t>CABLE N2XOH 16 mm2</t>
  </si>
  <si>
    <t>DICROICO LED DE 5.5W CON ACCESORIOS SPOT CIRCULAR</t>
  </si>
  <si>
    <t>LUMINARIA TIPO DICROICO 15W</t>
  </si>
  <si>
    <t>CEMENTO PORTLAND TIPO I</t>
  </si>
  <si>
    <t>CONCRETO PREMEZCLADO f´c = 210 Kg/cm2</t>
  </si>
  <si>
    <t>PORCELANATO DE 60 X 60 CM CELIMA</t>
  </si>
  <si>
    <t>OCRE</t>
  </si>
  <si>
    <t>CORDEL</t>
  </si>
  <si>
    <t>CAL (BOLSA x 20 kg)</t>
  </si>
  <si>
    <t>PEGAMENTO EN POLVO EXTRAFUERTE P/CERAMICOS Y PORCELANATOS (BOLSA 25Kg)</t>
  </si>
  <si>
    <t>ADHESIVO Y SELLADOR DE JUNTAS 600 ML</t>
  </si>
  <si>
    <t>CABLE FPL ANTIFLAMA 2X16AWG LSZH</t>
  </si>
  <si>
    <t>CENTRAL DE ALARMA CONTRA INCENDIOS</t>
  </si>
  <si>
    <t>CENTRAL TELEFONICA</t>
  </si>
  <si>
    <t>DETECTORES DE MONOXIDO</t>
  </si>
  <si>
    <t>PEGAMENTO PARA TUBERIA PVC</t>
  </si>
  <si>
    <t>SOLDADURA CELLOCORD 6011</t>
  </si>
  <si>
    <t xml:space="preserve">FRAGUA </t>
  </si>
  <si>
    <t>GABINETE COMUNICACIONES DE 42 RU</t>
  </si>
  <si>
    <t>FRENO HIDRAULICO</t>
  </si>
  <si>
    <t>FRENO HIDRAULICO AEREO</t>
  </si>
  <si>
    <t>LIJA</t>
  </si>
  <si>
    <t>SWITCH DE 24 PUERTOS RJ45 10/100/1000Mbps</t>
  </si>
  <si>
    <t>PATCH PANEL DE 24 PUERTOS CAT6</t>
  </si>
  <si>
    <t>UPS RACKEABLE 19" 1500VA</t>
  </si>
  <si>
    <t>CÁMARAS IP DOMO PoE IP67 IK10</t>
  </si>
  <si>
    <t>TELÉFONO IP DE ESCRITORIO</t>
  </si>
  <si>
    <t>BARBIQUEJO DE NAILON</t>
  </si>
  <si>
    <t>GUANTES DE HILO</t>
  </si>
  <si>
    <t>GUANTES DE JEBE</t>
  </si>
  <si>
    <t>GUANTES DE BADANA</t>
  </si>
  <si>
    <t>TRAJE TYVEK</t>
  </si>
  <si>
    <t>PONCHO DE AGUA</t>
  </si>
  <si>
    <t>PANTALON DE TRABAJO DRILL</t>
  </si>
  <si>
    <t>POLO MANGA LARGA</t>
  </si>
  <si>
    <t>CORTAVIENTO</t>
  </si>
  <si>
    <t>CAMISA DRILL</t>
  </si>
  <si>
    <t>MANDIL DE CUERO</t>
  </si>
  <si>
    <t>BOTAS DE JEBE PUNTA ACERO</t>
  </si>
  <si>
    <t>ESCARPINES DE CUERO</t>
  </si>
  <si>
    <t>UPS RACKEABLE 19" 3000VA</t>
  </si>
  <si>
    <t>SWITCH POE BORDE DE 24 PUERTOS RJ45 10/100/1000Mbps</t>
  </si>
  <si>
    <t>ROUTER CLOUD</t>
  </si>
  <si>
    <t>CÁMARAS IP PTZ PoE IP67 IK10</t>
  </si>
  <si>
    <t>CÁMARAS IP WIFI IP67 IK10</t>
  </si>
  <si>
    <t>HORMIGON</t>
  </si>
  <si>
    <t>GABINETE DE VENTILACION VCG</t>
  </si>
  <si>
    <t>VENTILADOR CENTRIFUGO</t>
  </si>
  <si>
    <t>VENTILADOR HELICOIDAL</t>
  </si>
  <si>
    <t>ACCES POINT INDOOR</t>
  </si>
  <si>
    <t>POWER RACK</t>
  </si>
  <si>
    <t>MADERA TORNILLO</t>
  </si>
  <si>
    <t>MADERA CORRIENTE</t>
  </si>
  <si>
    <t>MADERA PARA ANDAMIO</t>
  </si>
  <si>
    <t>MADERA TORNILLO INC.CORTE P/ENCOFRADO</t>
  </si>
  <si>
    <t>MARCO PARA PANEL LED DE 30X120CM</t>
  </si>
  <si>
    <t>ANGULAR DE 2 1/2"x2 1/2", e=2mm</t>
  </si>
  <si>
    <t>ANGULAR DE 2"x2", e=4mm</t>
  </si>
  <si>
    <t>ANGULAR T DE 2"x2", e=3mm</t>
  </si>
  <si>
    <t>ANGULAR T DE 1"x1", e=3mm</t>
  </si>
  <si>
    <t>REGLA DE ALUMINIO L=5.85m</t>
  </si>
  <si>
    <t>DILUYENTE ESTANDAR (THINNER)</t>
  </si>
  <si>
    <t>BASE ANTICORROSIVA</t>
  </si>
  <si>
    <t>PINTURA DE TRAFICO</t>
  </si>
  <si>
    <t>SELLADOR</t>
  </si>
  <si>
    <t>TERRAZO PREMEZCLADO</t>
  </si>
  <si>
    <t>TUBO DE FIERRO NEGRO LAC DE 2 "x 2 MM.</t>
  </si>
  <si>
    <t>TUBO DE FIERRO NEGRO LAC DE 1 1/2 "x 2 MM.</t>
  </si>
  <si>
    <t>CONECTOR PVC DE Ø 20mm</t>
  </si>
  <si>
    <t>CODO PVC CLASE 10 SP DE 1" x 90°</t>
  </si>
  <si>
    <t xml:space="preserve">UNIÓN DE PVC SAP Ø 1" </t>
  </si>
  <si>
    <t xml:space="preserve">UNIÓN DE PVC SAP Ø 2" </t>
  </si>
  <si>
    <t>CODO PVC CLASE 10 SP DE 3" x 90°</t>
  </si>
  <si>
    <t>REDUCCIÓN DE PVC UF S-25 Ø 4" A 3"</t>
  </si>
  <si>
    <t>REDUCCIÓN DE PVC UF S-25 Ø 6" A 3"</t>
  </si>
  <si>
    <t>REDUCCIÓN DE PVC UF S-25 Ø 6" A 4"</t>
  </si>
  <si>
    <t>TUBO PVC SAP C-10 Ø 3"</t>
  </si>
  <si>
    <t>TUBERIA PVC SAP C-10 Ø 1"</t>
  </si>
  <si>
    <t>TUBO DE PVC PARA INSTALACIONES ELECTRICAS SAP 2"</t>
  </si>
  <si>
    <t xml:space="preserve">TUBO PVC UF Ø 6" </t>
  </si>
  <si>
    <t xml:space="preserve">TUBO PVC UF Ø 4" </t>
  </si>
  <si>
    <t xml:space="preserve">TUBO PVC UF Ø 16" </t>
  </si>
  <si>
    <t xml:space="preserve">TUBERIA PVC UF Ø 16" </t>
  </si>
  <si>
    <t>TUBERIA PVC UF S-25 Ø 4" DESAGUE</t>
  </si>
  <si>
    <t>CURVA DE PVC PARA INSTALACIONES ELECTRICAS SAP 2"</t>
  </si>
  <si>
    <t>CODO PVC SAL 4"x45º</t>
  </si>
  <si>
    <t>YEE PVC SAP C-10 Ø 3"</t>
  </si>
  <si>
    <t>CODO PVC CLASE 10 SP Ø 3" x 45°</t>
  </si>
  <si>
    <t>CODO PVC UF S-25 4''x45°</t>
  </si>
  <si>
    <t>CODO PVC UF S-25 8''x45°</t>
  </si>
  <si>
    <t>CODO PVC UF S-25 10''x45°</t>
  </si>
  <si>
    <t>CODO PVC UF S-25 10''x90°</t>
  </si>
  <si>
    <t>YEE PVC UF S-25 Ø  4''</t>
  </si>
  <si>
    <t>YEE PVC UF S-25 Ø  6''</t>
  </si>
  <si>
    <t>TUBO PVC SAP (LUZ) (E/C)  1 1/2" X 3 M.</t>
  </si>
  <si>
    <t>CURVA PVC SAP LUZ 1 1/2"</t>
  </si>
  <si>
    <t>CONEXION A CAJA PVC SAP 1 1/2"</t>
  </si>
  <si>
    <t>CONECTOR RECTO METALICO EMT 19 MM</t>
  </si>
  <si>
    <t xml:space="preserve">CEMENTO PORTLAD TIPO I </t>
  </si>
  <si>
    <t>CABLE DE RED CAT 6A</t>
  </si>
  <si>
    <t>LISTONES DE MADERA  CORRIENTE DE 3"X3"X1.20</t>
  </si>
  <si>
    <t>LISTONES DE 3.10M 2"X3"</t>
  </si>
  <si>
    <t>CODO PVC UF S-25 6"X90º</t>
  </si>
  <si>
    <t>CODO PVC UF S-25 6"X45º</t>
  </si>
  <si>
    <t>TUBERIA DE ACERO GALVANIZADO DE 3"</t>
  </si>
  <si>
    <t>MEZCLADORA DE CONCRETO DE 11 P3-18 HP</t>
  </si>
  <si>
    <t>MEZCLADORA CONCRETO TAMBOR 11 P3-18 HP</t>
  </si>
  <si>
    <t>WINCHE ELECTRICO 3.6 HP DE DOS BALDES</t>
  </si>
  <si>
    <t>CAMION VOLQUETE 4x2 210-280 HP 8 M3.</t>
  </si>
  <si>
    <t>CAMION VOLQUETE 6x4 330 HP 15 M3.</t>
  </si>
  <si>
    <t>SOLDADORA</t>
  </si>
  <si>
    <t xml:space="preserve">TALADRO ROTOMARTILLO </t>
  </si>
  <si>
    <t>CARGADOR S/LLANTAS 125 HP 2.5 YD3.</t>
  </si>
  <si>
    <t>RETROEXCAVADORA 62 HP 1 YD3</t>
  </si>
  <si>
    <t xml:space="preserve">VIBRADOR DE CONCRETO Ø 1 3/4", 4 HP </t>
  </si>
  <si>
    <t xml:space="preserve">VIBRADOR DE CONCRETO Ø 2.4", 4 HP </t>
  </si>
  <si>
    <t>MEZCLADORA CONCRETO TROMPO 8 HP 9 P3</t>
  </si>
  <si>
    <t>APIZONADOR 5.5HP</t>
  </si>
  <si>
    <t>ZARANDA MANUAL</t>
  </si>
  <si>
    <t>ESTACION TOTAL</t>
  </si>
  <si>
    <t>APLICADOR PARA ADHESIVO</t>
  </si>
  <si>
    <t>CAMPANA H=0.60M</t>
  </si>
  <si>
    <t>CRUZ DE ALUMINIO TEXTURIZADO EN INTERIOR Y EXTERIOR 1.80X3.00M</t>
  </si>
  <si>
    <t>ESTATUA DE SANTA ROSA H=2.20</t>
  </si>
  <si>
    <t>REUBICACION DE POSTES DE MEDIA TENSION</t>
  </si>
  <si>
    <t>MEDICION DE MULINOCIDAD</t>
  </si>
  <si>
    <t>MEDICION DE CONTINUIDAD</t>
  </si>
  <si>
    <t>MEDICION DE RESISTENCIA DE PUESTA A TIERRA</t>
  </si>
  <si>
    <t>MEDICION SE AISLAMIENTO</t>
  </si>
  <si>
    <t>hh</t>
  </si>
  <si>
    <t>gln</t>
  </si>
  <si>
    <t>ml</t>
  </si>
  <si>
    <t>BOL</t>
  </si>
  <si>
    <t>PAR</t>
  </si>
  <si>
    <t>p2</t>
  </si>
  <si>
    <t>MOD</t>
  </si>
  <si>
    <t>hm</t>
  </si>
  <si>
    <t>COSTO DIRECTO  S/</t>
  </si>
  <si>
    <t>CALENDARIO DE ADQUISICIÓN DE MATERIALES E INSUMOS</t>
  </si>
  <si>
    <t>HERRAMIENTAS MANUALES</t>
  </si>
  <si>
    <t xml:space="preserve">       LUGAR:    ABANCAY -APURIMAC</t>
  </si>
  <si>
    <t>PROY:    "MEJORAMIENTO DEL SERVICIO EDUCATIVO EN LA IEP N 54002 SANTA ROSA E IES SANTA ROSA DEL DISTRITO DE ABANCAY, PROVINCIA DE ABANCAY - REGIÓN APURÍMAC"</t>
  </si>
  <si>
    <t>CANT.</t>
  </si>
  <si>
    <t>(S/)</t>
  </si>
  <si>
    <t>DESCRIPCIÓN</t>
  </si>
  <si>
    <t>Marzo del 2022</t>
  </si>
  <si>
    <t>Abril del 2022</t>
  </si>
  <si>
    <t>Del 19 al 28 de febrero del 2022</t>
  </si>
  <si>
    <t>CALENDARIO DE UTILIZACIÓN DE EQUIPOS</t>
  </si>
  <si>
    <t>CRONOGRAMA DE REQUERIMIENTO DE MANO DE OBRA</t>
  </si>
  <si>
    <t>VARILLA DE ACERO 1/2" X 6 MTS.</t>
  </si>
  <si>
    <t>GRAVA 3/4 - 1/2 PULGADA</t>
  </si>
  <si>
    <t>LUZ GUIA LED 2W</t>
  </si>
  <si>
    <t>LUMINARIA CIRCULAR DE 40W</t>
  </si>
  <si>
    <t>FAROL DE MURO LED 9W</t>
  </si>
  <si>
    <t>LADRILLO KK TIPO IV 24x13x09cm</t>
  </si>
  <si>
    <t>TORNILLO DE FIERRO AUTOPERFORANTE 1 IN X 6 IN X 5 IN PUNTA BROCA</t>
  </si>
  <si>
    <t>TORNILLO DE FIERRO AUTOPERFORANTE 1/4 IN X 5 IN</t>
  </si>
  <si>
    <t>LIJA DE MADERA</t>
  </si>
  <si>
    <t>CINTA ADHESIVA DOBLE CONTACTO 2 IN X 5M</t>
  </si>
  <si>
    <t>TELÉFONO IP POE DE SMART</t>
  </si>
  <si>
    <t>TUBO RECTANGULAR DE ALUMINIO 2"X1 1/2" X 1.5MM</t>
  </si>
  <si>
    <t>PLANCHA DE ALUMINIO COMPUESTO DE 4MM DE 1.50X5.00M</t>
  </si>
  <si>
    <t>PERFIL DE ALUMINIO 9.5mm x 25/64 in x 2.40m</t>
  </si>
  <si>
    <t>PERFIL UNIVERSAL DE ALUMINIO PARA POLICARBONATOSOLIDO</t>
  </si>
  <si>
    <t>PERFIL DE ALUMINIO CURVO</t>
  </si>
  <si>
    <t>PASTA FINA MURAL</t>
  </si>
  <si>
    <t>TUBO LAC DE 10X10 CM E=4.5MM</t>
  </si>
  <si>
    <t>TUBO LAC DE 10X15CM E=4.5MM</t>
  </si>
  <si>
    <t>POLICARBONATO DE 6 MM</t>
  </si>
  <si>
    <t>GUANTES DE HILO NYLON</t>
  </si>
  <si>
    <t>TEMPLE 25KG</t>
  </si>
  <si>
    <t>ANDAMIO METAL TABLAS-ALQUILER</t>
  </si>
  <si>
    <t>NIVEL TOPOGRAFICO</t>
  </si>
  <si>
    <t>PUERTA CORTA FUEGO (INCL. INSTALACION Y ACCESORIOS)</t>
  </si>
  <si>
    <t>ESCUDO INSTITUCIONAL DE ALUMINIO</t>
  </si>
  <si>
    <t>PINTURA MURAL</t>
  </si>
  <si>
    <t>mll</t>
  </si>
  <si>
    <t>día.</t>
  </si>
  <si>
    <t>%MO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</si>
</sst>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S/&quot;* #,##0.00_-;\-&quot;S/&quot;* #,##0.00_-;_-&quot;S/&quot;* &quot;-&quot;??_-;_-@_-"/>
    <numFmt numFmtId="165" formatCode="_(* #,##0.00_);_(* \(#,##0.00\);_(* &quot;-&quot;??_);_(@_)"/>
    <numFmt numFmtId="166" formatCode="&quot;S/&quot;#,##0.00"/>
    <numFmt numFmtId="167" formatCode="0.00000"/>
    <numFmt numFmtId="168" formatCode="0.00000000000"/>
    <numFmt numFmtId="169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363636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9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 vertical="center" wrapText="1"/>
    </xf>
    <xf numFmtId="0" fontId="9" fillId="0" borderId="2" xfId="0" applyFont="1" applyBorder="1" applyAlignment="1" applyProtection="1">
      <alignment vertical="center"/>
      <protection locked="0"/>
    </xf>
    <xf numFmtId="4" fontId="9" fillId="0" borderId="2" xfId="0" applyNumberFormat="1" applyFont="1" applyBorder="1" applyAlignment="1" applyProtection="1">
      <alignment vertical="center"/>
      <protection locked="0"/>
    </xf>
    <xf numFmtId="164" fontId="9" fillId="0" borderId="2" xfId="2" applyFont="1" applyBorder="1" applyAlignment="1" applyProtection="1">
      <alignment vertical="center"/>
      <protection locked="0"/>
    </xf>
    <xf numFmtId="166" fontId="0" fillId="0" borderId="0" xfId="0" applyNumberFormat="1"/>
    <xf numFmtId="0" fontId="0" fillId="0" borderId="2" xfId="0" applyBorder="1" applyAlignment="1">
      <alignment vertical="center"/>
    </xf>
    <xf numFmtId="165" fontId="5" fillId="2" borderId="2" xfId="1" applyFont="1" applyFill="1" applyBorder="1" applyAlignment="1">
      <alignment horizontal="center" vertical="center"/>
    </xf>
    <xf numFmtId="164" fontId="0" fillId="0" borderId="0" xfId="2" applyFont="1"/>
    <xf numFmtId="164" fontId="0" fillId="0" borderId="0" xfId="0" applyNumberFormat="1"/>
    <xf numFmtId="164" fontId="9" fillId="0" borderId="2" xfId="2" applyFont="1" applyBorder="1"/>
    <xf numFmtId="2" fontId="9" fillId="0" borderId="2" xfId="0" applyNumberFormat="1" applyFont="1" applyBorder="1"/>
    <xf numFmtId="0" fontId="6" fillId="3" borderId="4" xfId="0" applyFont="1" applyFill="1" applyBorder="1" applyAlignment="1">
      <alignment vertical="center"/>
    </xf>
    <xf numFmtId="164" fontId="8" fillId="3" borderId="2" xfId="2" applyFont="1" applyFill="1" applyBorder="1"/>
    <xf numFmtId="2" fontId="8" fillId="3" borderId="4" xfId="0" applyNumberFormat="1" applyFont="1" applyFill="1" applyBorder="1"/>
    <xf numFmtId="166" fontId="4" fillId="3" borderId="4" xfId="0" applyNumberFormat="1" applyFont="1" applyFill="1" applyBorder="1" applyAlignment="1">
      <alignment vertical="center"/>
    </xf>
    <xf numFmtId="164" fontId="4" fillId="3" borderId="4" xfId="2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top"/>
    </xf>
    <xf numFmtId="10" fontId="13" fillId="3" borderId="5" xfId="0" applyNumberFormat="1" applyFont="1" applyFill="1" applyBorder="1"/>
    <xf numFmtId="10" fontId="13" fillId="3" borderId="2" xfId="0" applyNumberFormat="1" applyFont="1" applyFill="1" applyBorder="1"/>
    <xf numFmtId="0" fontId="0" fillId="4" borderId="0" xfId="0" applyFill="1"/>
    <xf numFmtId="0" fontId="0" fillId="0" borderId="2" xfId="0" applyFill="1" applyBorder="1" applyAlignment="1">
      <alignment vertical="center"/>
    </xf>
    <xf numFmtId="0" fontId="9" fillId="0" borderId="2" xfId="0" applyFont="1" applyFill="1" applyBorder="1" applyAlignment="1" applyProtection="1">
      <alignment vertical="center"/>
      <protection locked="0"/>
    </xf>
    <xf numFmtId="4" fontId="9" fillId="0" borderId="2" xfId="0" applyNumberFormat="1" applyFont="1" applyFill="1" applyBorder="1" applyAlignment="1" applyProtection="1">
      <alignment vertical="center"/>
      <protection locked="0"/>
    </xf>
    <xf numFmtId="164" fontId="9" fillId="0" borderId="2" xfId="2" applyFont="1" applyFill="1" applyBorder="1" applyAlignment="1" applyProtection="1">
      <alignment vertical="center"/>
      <protection locked="0"/>
    </xf>
    <xf numFmtId="164" fontId="9" fillId="0" borderId="2" xfId="2" applyFont="1" applyFill="1" applyBorder="1"/>
    <xf numFmtId="2" fontId="9" fillId="0" borderId="2" xfId="0" applyNumberFormat="1" applyFont="1" applyFill="1" applyBorder="1"/>
    <xf numFmtId="166" fontId="6" fillId="3" borderId="4" xfId="0" applyNumberFormat="1" applyFont="1" applyFill="1" applyBorder="1" applyAlignment="1">
      <alignment vertical="center"/>
    </xf>
    <xf numFmtId="164" fontId="6" fillId="3" borderId="4" xfId="2" applyFont="1" applyFill="1" applyBorder="1" applyAlignment="1">
      <alignment vertical="center"/>
    </xf>
    <xf numFmtId="10" fontId="7" fillId="3" borderId="5" xfId="0" applyNumberFormat="1" applyFont="1" applyFill="1" applyBorder="1"/>
    <xf numFmtId="10" fontId="7" fillId="3" borderId="2" xfId="0" applyNumberFormat="1" applyFont="1" applyFill="1" applyBorder="1"/>
    <xf numFmtId="167" fontId="0" fillId="0" borderId="0" xfId="0" applyNumberFormat="1"/>
    <xf numFmtId="167" fontId="0" fillId="4" borderId="0" xfId="0" applyNumberFormat="1" applyFill="1"/>
    <xf numFmtId="168" fontId="0" fillId="0" borderId="0" xfId="0" applyNumberFormat="1"/>
    <xf numFmtId="169" fontId="0" fillId="0" borderId="0" xfId="0" applyNumberFormat="1"/>
    <xf numFmtId="2" fontId="0" fillId="0" borderId="0" xfId="0" applyNumberFormat="1"/>
    <xf numFmtId="2" fontId="5" fillId="2" borderId="2" xfId="1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vertical="center"/>
    </xf>
    <xf numFmtId="2" fontId="13" fillId="3" borderId="5" xfId="0" applyNumberFormat="1" applyFont="1" applyFill="1" applyBorder="1"/>
    <xf numFmtId="2" fontId="7" fillId="3" borderId="5" xfId="0" applyNumberFormat="1" applyFont="1" applyFill="1" applyBorder="1" applyAlignment="1">
      <alignment horizontal="center" vertical="top"/>
    </xf>
    <xf numFmtId="0" fontId="9" fillId="0" borderId="4" xfId="0" applyFont="1" applyFill="1" applyBorder="1" applyAlignment="1" applyProtection="1">
      <alignment vertical="center"/>
      <protection locked="0"/>
    </xf>
    <xf numFmtId="4" fontId="9" fillId="0" borderId="4" xfId="0" applyNumberFormat="1" applyFont="1" applyFill="1" applyBorder="1" applyAlignment="1" applyProtection="1">
      <alignment vertical="center"/>
      <protection locked="0"/>
    </xf>
    <xf numFmtId="164" fontId="9" fillId="0" borderId="4" xfId="2" applyFont="1" applyFill="1" applyBorder="1" applyAlignment="1" applyProtection="1">
      <alignment vertical="center"/>
      <protection locked="0"/>
    </xf>
    <xf numFmtId="2" fontId="9" fillId="0" borderId="4" xfId="0" applyNumberFormat="1" applyFont="1" applyFill="1" applyBorder="1"/>
    <xf numFmtId="164" fontId="9" fillId="0" borderId="4" xfId="2" applyFont="1" applyFill="1" applyBorder="1"/>
    <xf numFmtId="165" fontId="5" fillId="2" borderId="5" xfId="1" applyFont="1" applyFill="1" applyBorder="1" applyAlignment="1">
      <alignment horizontal="center" vertical="center"/>
    </xf>
    <xf numFmtId="165" fontId="5" fillId="2" borderId="6" xfId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4" fontId="4" fillId="2" borderId="3" xfId="0" applyNumberFormat="1" applyFont="1" applyFill="1" applyBorder="1" applyAlignment="1" applyProtection="1">
      <alignment horizontal="center" vertical="center"/>
      <protection locked="0"/>
    </xf>
    <xf numFmtId="4" fontId="4" fillId="2" borderId="4" xfId="0" applyNumberFormat="1" applyFont="1" applyFill="1" applyBorder="1" applyAlignment="1" applyProtection="1">
      <alignment horizontal="center" vertical="center"/>
      <protection locked="0"/>
    </xf>
    <xf numFmtId="165" fontId="12" fillId="2" borderId="5" xfId="1" applyFont="1" applyFill="1" applyBorder="1" applyAlignment="1">
      <alignment horizontal="center" vertical="center" wrapText="1"/>
    </xf>
    <xf numFmtId="165" fontId="12" fillId="2" borderId="6" xfId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5" fillId="0" borderId="0" xfId="0" applyFont="1" applyFill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7BBF-2461-4B01-973A-A4C51F5FE533}">
  <sheetPr>
    <pageSetUpPr fitToPage="1"/>
  </sheetPr>
  <dimension ref="A1:L215"/>
  <sheetViews>
    <sheetView view="pageBreakPreview" topLeftCell="A4" zoomScaleNormal="100" zoomScaleSheetLayoutView="100" workbookViewId="0">
      <selection activeCell="A5" sqref="A5:XFD5"/>
    </sheetView>
  </sheetViews>
  <sheetFormatPr baseColWidth="10" defaultRowHeight="14.4" x14ac:dyDescent="0.3"/>
  <cols>
    <col min="1" max="1" width="62.44140625" customWidth="1"/>
    <col min="2" max="2" width="11.88671875" customWidth="1"/>
    <col min="3" max="3" width="11.5546875" customWidth="1"/>
    <col min="4" max="4" width="12.109375" bestFit="1" customWidth="1"/>
    <col min="5" max="5" width="22.33203125" customWidth="1"/>
    <col min="6" max="6" width="10.6640625" style="36" customWidth="1"/>
    <col min="7" max="7" width="15.6640625" customWidth="1"/>
    <col min="8" max="8" width="10.6640625" style="36" customWidth="1"/>
    <col min="9" max="9" width="15.6640625" customWidth="1"/>
    <col min="10" max="10" width="10.6640625" style="36" customWidth="1"/>
    <col min="11" max="11" width="15.6640625" customWidth="1"/>
    <col min="12" max="12" width="17" style="35" customWidth="1"/>
  </cols>
  <sheetData>
    <row r="1" spans="1:12" ht="15.6" x14ac:dyDescent="0.3">
      <c r="A1" s="57" t="s">
        <v>214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2" x14ac:dyDescent="0.3">
      <c r="A2" s="58" t="s">
        <v>7</v>
      </c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2" x14ac:dyDescent="0.3">
      <c r="A3" s="59" t="s">
        <v>217</v>
      </c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1:12" x14ac:dyDescent="0.3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</row>
    <row r="5" spans="1:12" ht="15" customHeight="1" x14ac:dyDescent="0.3">
      <c r="A5" s="61" t="s">
        <v>220</v>
      </c>
      <c r="B5" s="61"/>
      <c r="C5" s="61"/>
      <c r="D5" s="61"/>
      <c r="E5" s="62"/>
      <c r="F5" s="46" t="s">
        <v>12</v>
      </c>
      <c r="G5" s="47"/>
      <c r="H5" s="46" t="s">
        <v>13</v>
      </c>
      <c r="I5" s="47"/>
      <c r="J5" s="46" t="s">
        <v>14</v>
      </c>
      <c r="K5" s="47"/>
    </row>
    <row r="6" spans="1:12" ht="27.75" customHeight="1" x14ac:dyDescent="0.3">
      <c r="A6" s="49" t="s">
        <v>17</v>
      </c>
      <c r="B6" s="51" t="s">
        <v>8</v>
      </c>
      <c r="C6" s="53" t="s">
        <v>9</v>
      </c>
      <c r="D6" s="53" t="s">
        <v>10</v>
      </c>
      <c r="E6" s="53" t="s">
        <v>11</v>
      </c>
      <c r="F6" s="55" t="s">
        <v>223</v>
      </c>
      <c r="G6" s="56"/>
      <c r="H6" s="46" t="s">
        <v>221</v>
      </c>
      <c r="I6" s="47"/>
      <c r="J6" s="46" t="s">
        <v>222</v>
      </c>
      <c r="K6" s="47"/>
    </row>
    <row r="7" spans="1:12" x14ac:dyDescent="0.3">
      <c r="A7" s="50"/>
      <c r="B7" s="52"/>
      <c r="C7" s="54"/>
      <c r="D7" s="54"/>
      <c r="E7" s="54"/>
      <c r="F7" s="37" t="s">
        <v>218</v>
      </c>
      <c r="G7" s="7" t="s">
        <v>219</v>
      </c>
      <c r="H7" s="37" t="s">
        <v>218</v>
      </c>
      <c r="I7" s="7" t="s">
        <v>219</v>
      </c>
      <c r="J7" s="37" t="s">
        <v>218</v>
      </c>
      <c r="K7" s="7" t="s">
        <v>219</v>
      </c>
    </row>
    <row r="8" spans="1:12" x14ac:dyDescent="0.3">
      <c r="A8" s="6" t="s">
        <v>25</v>
      </c>
      <c r="B8" s="2" t="s">
        <v>2</v>
      </c>
      <c r="C8" s="3">
        <v>12.923999999999999</v>
      </c>
      <c r="D8" s="4">
        <v>5</v>
      </c>
      <c r="E8" s="10">
        <f t="shared" ref="E8:E94" si="0">C8*D8</f>
        <v>64.62</v>
      </c>
      <c r="F8" s="11">
        <v>0.14399999999999799</v>
      </c>
      <c r="G8" s="10">
        <f t="shared" ref="G8:G94" si="1">F8*D8</f>
        <v>0.71999999999998998</v>
      </c>
      <c r="H8" s="11">
        <v>8.2200000000000006</v>
      </c>
      <c r="I8" s="10">
        <f t="shared" ref="I8:I94" si="2">H8*D8</f>
        <v>41.1</v>
      </c>
      <c r="J8" s="11">
        <v>4.5599999999999996</v>
      </c>
      <c r="K8" s="10">
        <f t="shared" ref="K8:K94" si="3">D8*J8</f>
        <v>22.799999999999997</v>
      </c>
      <c r="L8" s="35">
        <f t="shared" ref="L8:L94" si="4">+F8+H8+J8-C8</f>
        <v>0</v>
      </c>
    </row>
    <row r="9" spans="1:12" x14ac:dyDescent="0.3">
      <c r="A9" s="6" t="s">
        <v>26</v>
      </c>
      <c r="B9" s="2" t="s">
        <v>206</v>
      </c>
      <c r="C9" s="3">
        <v>21.7043</v>
      </c>
      <c r="D9" s="4">
        <v>46</v>
      </c>
      <c r="E9" s="10">
        <f t="shared" si="0"/>
        <v>998.39779999999996</v>
      </c>
      <c r="F9" s="11"/>
      <c r="G9" s="10">
        <f t="shared" si="1"/>
        <v>0</v>
      </c>
      <c r="H9" s="11">
        <v>14.07</v>
      </c>
      <c r="I9" s="10">
        <f t="shared" si="2"/>
        <v>647.22</v>
      </c>
      <c r="J9" s="11">
        <v>7.6342999999999996</v>
      </c>
      <c r="K9" s="10">
        <f t="shared" si="3"/>
        <v>351.17779999999999</v>
      </c>
      <c r="L9" s="35">
        <f t="shared" si="4"/>
        <v>0</v>
      </c>
    </row>
    <row r="10" spans="1:12" x14ac:dyDescent="0.3">
      <c r="A10" s="22" t="s">
        <v>27</v>
      </c>
      <c r="B10" s="2" t="s">
        <v>2</v>
      </c>
      <c r="C10" s="3">
        <f>17.7164+11.1923+28.0718</f>
        <v>56.980499999999999</v>
      </c>
      <c r="D10" s="4">
        <v>80</v>
      </c>
      <c r="E10" s="10">
        <f t="shared" si="0"/>
        <v>4558.4399999999996</v>
      </c>
      <c r="F10" s="11"/>
      <c r="G10" s="10">
        <f t="shared" si="1"/>
        <v>0</v>
      </c>
      <c r="H10" s="11">
        <f>14.35+0.3323+28.0718</f>
        <v>42.754100000000001</v>
      </c>
      <c r="I10" s="10">
        <f t="shared" si="2"/>
        <v>3420.328</v>
      </c>
      <c r="J10" s="11">
        <f>3.3664+10.86</f>
        <v>14.2264</v>
      </c>
      <c r="K10" s="10">
        <f t="shared" si="3"/>
        <v>1138.1120000000001</v>
      </c>
      <c r="L10" s="35">
        <f t="shared" si="4"/>
        <v>0</v>
      </c>
    </row>
    <row r="11" spans="1:12" x14ac:dyDescent="0.3">
      <c r="A11" s="6" t="s">
        <v>28</v>
      </c>
      <c r="B11" s="2" t="s">
        <v>3</v>
      </c>
      <c r="C11" s="3">
        <v>31.4</v>
      </c>
      <c r="D11" s="4">
        <v>6.5</v>
      </c>
      <c r="E11" s="10">
        <f t="shared" si="0"/>
        <v>204.1</v>
      </c>
      <c r="F11" s="11">
        <v>4.5599999999999996</v>
      </c>
      <c r="G11" s="10">
        <f t="shared" si="1"/>
        <v>29.639999999999997</v>
      </c>
      <c r="H11" s="11">
        <v>14.15</v>
      </c>
      <c r="I11" s="10">
        <f t="shared" si="2"/>
        <v>91.975000000000009</v>
      </c>
      <c r="J11" s="11">
        <v>12.69</v>
      </c>
      <c r="K11" s="10">
        <f t="shared" si="3"/>
        <v>82.484999999999999</v>
      </c>
      <c r="L11" s="35">
        <f t="shared" si="4"/>
        <v>0</v>
      </c>
    </row>
    <row r="12" spans="1:12" x14ac:dyDescent="0.3">
      <c r="A12" s="6" t="s">
        <v>29</v>
      </c>
      <c r="B12" s="2" t="s">
        <v>3</v>
      </c>
      <c r="C12" s="3">
        <v>77.622</v>
      </c>
      <c r="D12" s="4">
        <v>6.5</v>
      </c>
      <c r="E12" s="10">
        <f t="shared" si="0"/>
        <v>504.54300000000001</v>
      </c>
      <c r="F12" s="11">
        <v>36.03</v>
      </c>
      <c r="G12" s="10">
        <f t="shared" si="1"/>
        <v>234.19499999999999</v>
      </c>
      <c r="H12" s="11">
        <v>41.591999999999999</v>
      </c>
      <c r="I12" s="10">
        <f t="shared" si="2"/>
        <v>270.34800000000001</v>
      </c>
      <c r="J12" s="11"/>
      <c r="K12" s="10">
        <f t="shared" si="3"/>
        <v>0</v>
      </c>
      <c r="L12" s="35">
        <f t="shared" si="4"/>
        <v>0</v>
      </c>
    </row>
    <row r="13" spans="1:12" x14ac:dyDescent="0.3">
      <c r="A13" s="6" t="s">
        <v>28</v>
      </c>
      <c r="B13" s="2" t="s">
        <v>3</v>
      </c>
      <c r="C13" s="3">
        <v>38.811</v>
      </c>
      <c r="D13" s="4">
        <v>6.5</v>
      </c>
      <c r="E13" s="10">
        <f t="shared" si="0"/>
        <v>252.2715</v>
      </c>
      <c r="F13" s="11">
        <v>18.02</v>
      </c>
      <c r="G13" s="10">
        <f t="shared" si="1"/>
        <v>117.13</v>
      </c>
      <c r="H13" s="11">
        <v>20.791</v>
      </c>
      <c r="I13" s="10">
        <f t="shared" si="2"/>
        <v>135.14150000000001</v>
      </c>
      <c r="J13" s="11"/>
      <c r="K13" s="10">
        <f t="shared" si="3"/>
        <v>0</v>
      </c>
      <c r="L13" s="35">
        <f t="shared" si="4"/>
        <v>0</v>
      </c>
    </row>
    <row r="14" spans="1:12" x14ac:dyDescent="0.3">
      <c r="A14" s="6" t="s">
        <v>30</v>
      </c>
      <c r="B14" s="2" t="s">
        <v>3</v>
      </c>
      <c r="C14" s="3">
        <v>82.626000000000005</v>
      </c>
      <c r="D14" s="4">
        <v>6.5</v>
      </c>
      <c r="E14" s="10">
        <f t="shared" si="0"/>
        <v>537.06900000000007</v>
      </c>
      <c r="F14" s="11">
        <v>49.85</v>
      </c>
      <c r="G14" s="10">
        <f t="shared" si="1"/>
        <v>324.02500000000003</v>
      </c>
      <c r="H14" s="11"/>
      <c r="I14" s="10">
        <f t="shared" si="2"/>
        <v>0</v>
      </c>
      <c r="J14" s="11">
        <v>32.776000000000003</v>
      </c>
      <c r="K14" s="10">
        <f t="shared" si="3"/>
        <v>213.04400000000001</v>
      </c>
      <c r="L14" s="35">
        <f t="shared" si="4"/>
        <v>0</v>
      </c>
    </row>
    <row r="15" spans="1:12" x14ac:dyDescent="0.3">
      <c r="A15" s="6" t="s">
        <v>31</v>
      </c>
      <c r="B15" s="2" t="s">
        <v>3</v>
      </c>
      <c r="C15" s="3">
        <v>27.99</v>
      </c>
      <c r="D15" s="4">
        <v>6.5</v>
      </c>
      <c r="E15" s="10">
        <f t="shared" si="0"/>
        <v>181.935</v>
      </c>
      <c r="F15" s="11">
        <v>1.01</v>
      </c>
      <c r="G15" s="10">
        <f t="shared" si="1"/>
        <v>6.5650000000000004</v>
      </c>
      <c r="H15" s="11">
        <v>26.98</v>
      </c>
      <c r="I15" s="10">
        <f t="shared" si="2"/>
        <v>175.37</v>
      </c>
      <c r="J15" s="11"/>
      <c r="K15" s="10">
        <f t="shared" si="3"/>
        <v>0</v>
      </c>
      <c r="L15" s="35">
        <f t="shared" si="4"/>
        <v>0</v>
      </c>
    </row>
    <row r="16" spans="1:12" x14ac:dyDescent="0.3">
      <c r="A16" s="6" t="s">
        <v>32</v>
      </c>
      <c r="B16" s="2" t="s">
        <v>3</v>
      </c>
      <c r="C16" s="3">
        <v>27.761500000000002</v>
      </c>
      <c r="D16" s="4">
        <v>6.5</v>
      </c>
      <c r="E16" s="10">
        <f t="shared" si="0"/>
        <v>180.44975000000002</v>
      </c>
      <c r="F16" s="11"/>
      <c r="G16" s="10">
        <f t="shared" si="1"/>
        <v>0</v>
      </c>
      <c r="H16" s="11"/>
      <c r="I16" s="10">
        <f t="shared" si="2"/>
        <v>0</v>
      </c>
      <c r="J16" s="11">
        <v>27.761500000000002</v>
      </c>
      <c r="K16" s="10">
        <f t="shared" si="3"/>
        <v>180.44975000000002</v>
      </c>
      <c r="L16" s="35">
        <f t="shared" si="4"/>
        <v>0</v>
      </c>
    </row>
    <row r="17" spans="1:12" x14ac:dyDescent="0.3">
      <c r="A17" s="6" t="s">
        <v>33</v>
      </c>
      <c r="B17" s="2" t="s">
        <v>3</v>
      </c>
      <c r="C17" s="3">
        <v>80.22</v>
      </c>
      <c r="D17" s="4">
        <v>6.5</v>
      </c>
      <c r="E17" s="10">
        <f t="shared" si="0"/>
        <v>521.42999999999995</v>
      </c>
      <c r="F17" s="11">
        <v>4.45</v>
      </c>
      <c r="G17" s="10">
        <f t="shared" si="1"/>
        <v>28.925000000000001</v>
      </c>
      <c r="H17" s="11">
        <v>33.200000000000003</v>
      </c>
      <c r="I17" s="10">
        <f t="shared" si="2"/>
        <v>215.8</v>
      </c>
      <c r="J17" s="11">
        <v>42.57</v>
      </c>
      <c r="K17" s="10">
        <f t="shared" si="3"/>
        <v>276.70499999999998</v>
      </c>
      <c r="L17" s="35">
        <f t="shared" si="4"/>
        <v>0</v>
      </c>
    </row>
    <row r="18" spans="1:12" x14ac:dyDescent="0.3">
      <c r="A18" s="6" t="s">
        <v>34</v>
      </c>
      <c r="B18" s="2" t="s">
        <v>0</v>
      </c>
      <c r="C18" s="3">
        <v>152.19300000000001</v>
      </c>
      <c r="D18" s="4">
        <v>4.9400000000000004</v>
      </c>
      <c r="E18" s="10">
        <f t="shared" si="0"/>
        <v>751.83342000000016</v>
      </c>
      <c r="F18" s="11"/>
      <c r="G18" s="10">
        <f t="shared" si="1"/>
        <v>0</v>
      </c>
      <c r="H18" s="11">
        <v>110.32</v>
      </c>
      <c r="I18" s="10">
        <f t="shared" si="2"/>
        <v>544.98080000000004</v>
      </c>
      <c r="J18" s="11">
        <v>41.872999999999998</v>
      </c>
      <c r="K18" s="10">
        <f t="shared" si="3"/>
        <v>206.85262</v>
      </c>
      <c r="L18" s="35">
        <f t="shared" si="4"/>
        <v>0</v>
      </c>
    </row>
    <row r="19" spans="1:12" x14ac:dyDescent="0.3">
      <c r="A19" s="6" t="s">
        <v>226</v>
      </c>
      <c r="B19" s="2" t="s">
        <v>6</v>
      </c>
      <c r="C19" s="3">
        <v>3.44</v>
      </c>
      <c r="D19" s="4">
        <v>25</v>
      </c>
      <c r="E19" s="10">
        <f t="shared" si="0"/>
        <v>86</v>
      </c>
      <c r="F19" s="11"/>
      <c r="G19" s="10">
        <f t="shared" si="1"/>
        <v>0</v>
      </c>
      <c r="H19" s="11"/>
      <c r="I19" s="10">
        <f t="shared" si="2"/>
        <v>0</v>
      </c>
      <c r="J19" s="11">
        <v>3.44</v>
      </c>
      <c r="K19" s="10">
        <f t="shared" si="3"/>
        <v>86</v>
      </c>
      <c r="L19" s="35">
        <f t="shared" si="4"/>
        <v>0</v>
      </c>
    </row>
    <row r="20" spans="1:12" x14ac:dyDescent="0.3">
      <c r="A20" s="6" t="s">
        <v>35</v>
      </c>
      <c r="B20" s="2" t="s">
        <v>3</v>
      </c>
      <c r="C20" s="3">
        <v>655.59249999999997</v>
      </c>
      <c r="D20" s="4">
        <v>3.19</v>
      </c>
      <c r="E20" s="10">
        <f t="shared" si="0"/>
        <v>2091.3400750000001</v>
      </c>
      <c r="F20" s="11"/>
      <c r="G20" s="10">
        <f t="shared" si="1"/>
        <v>0</v>
      </c>
      <c r="H20" s="11"/>
      <c r="I20" s="10">
        <f t="shared" si="2"/>
        <v>0</v>
      </c>
      <c r="J20" s="11">
        <v>655.59249999999997</v>
      </c>
      <c r="K20" s="10">
        <f t="shared" si="3"/>
        <v>2091.3400750000001</v>
      </c>
      <c r="L20" s="35">
        <f t="shared" si="4"/>
        <v>0</v>
      </c>
    </row>
    <row r="21" spans="1:12" x14ac:dyDescent="0.3">
      <c r="A21" s="6" t="s">
        <v>36</v>
      </c>
      <c r="B21" s="2" t="s">
        <v>3</v>
      </c>
      <c r="C21" s="3">
        <v>2378.136</v>
      </c>
      <c r="D21" s="4">
        <v>3.19</v>
      </c>
      <c r="E21" s="10">
        <f t="shared" si="0"/>
        <v>7586.2538399999994</v>
      </c>
      <c r="F21" s="11"/>
      <c r="G21" s="10">
        <f t="shared" si="1"/>
        <v>0</v>
      </c>
      <c r="H21" s="11"/>
      <c r="I21" s="10">
        <f t="shared" si="2"/>
        <v>0</v>
      </c>
      <c r="J21" s="11">
        <v>2378.136</v>
      </c>
      <c r="K21" s="10">
        <f t="shared" si="3"/>
        <v>7586.2538399999994</v>
      </c>
      <c r="L21" s="35">
        <f t="shared" si="4"/>
        <v>0</v>
      </c>
    </row>
    <row r="22" spans="1:12" x14ac:dyDescent="0.3">
      <c r="A22" s="6" t="s">
        <v>37</v>
      </c>
      <c r="B22" s="2" t="s">
        <v>3</v>
      </c>
      <c r="C22" s="3">
        <v>1655.0764999999999</v>
      </c>
      <c r="D22" s="4">
        <v>3.19</v>
      </c>
      <c r="E22" s="10">
        <f t="shared" si="0"/>
        <v>5279.6940349999995</v>
      </c>
      <c r="F22" s="11">
        <v>1046.78</v>
      </c>
      <c r="G22" s="10">
        <f t="shared" si="1"/>
        <v>3339.2282</v>
      </c>
      <c r="H22" s="11">
        <v>608.29650000000004</v>
      </c>
      <c r="I22" s="10">
        <f t="shared" si="2"/>
        <v>1940.4658350000002</v>
      </c>
      <c r="J22" s="11"/>
      <c r="K22" s="10">
        <f t="shared" si="3"/>
        <v>0</v>
      </c>
      <c r="L22" s="35">
        <f t="shared" si="4"/>
        <v>0</v>
      </c>
    </row>
    <row r="23" spans="1:12" x14ac:dyDescent="0.3">
      <c r="A23" s="22" t="s">
        <v>38</v>
      </c>
      <c r="B23" s="2" t="s">
        <v>2</v>
      </c>
      <c r="C23" s="3">
        <f>10.6888+25.0822</f>
        <v>35.771000000000001</v>
      </c>
      <c r="D23" s="4">
        <v>60</v>
      </c>
      <c r="E23" s="10">
        <f t="shared" si="0"/>
        <v>2146.2600000000002</v>
      </c>
      <c r="F23" s="11"/>
      <c r="G23" s="10">
        <f t="shared" si="1"/>
        <v>0</v>
      </c>
      <c r="H23" s="11">
        <v>3.92</v>
      </c>
      <c r="I23" s="10">
        <f t="shared" si="2"/>
        <v>235.2</v>
      </c>
      <c r="J23" s="11">
        <f>10.6888+21.1622</f>
        <v>31.850999999999999</v>
      </c>
      <c r="K23" s="10">
        <f t="shared" si="3"/>
        <v>1911.06</v>
      </c>
      <c r="L23" s="35">
        <f t="shared" si="4"/>
        <v>0</v>
      </c>
    </row>
    <row r="24" spans="1:12" x14ac:dyDescent="0.3">
      <c r="A24" s="6" t="s">
        <v>39</v>
      </c>
      <c r="B24" s="2" t="s">
        <v>2</v>
      </c>
      <c r="C24" s="3">
        <v>5.2217000000000002</v>
      </c>
      <c r="D24" s="4">
        <v>60</v>
      </c>
      <c r="E24" s="10">
        <f t="shared" si="0"/>
        <v>313.30200000000002</v>
      </c>
      <c r="F24" s="11"/>
      <c r="G24" s="10">
        <f t="shared" si="1"/>
        <v>0</v>
      </c>
      <c r="H24" s="11"/>
      <c r="I24" s="10">
        <f t="shared" si="2"/>
        <v>0</v>
      </c>
      <c r="J24" s="11">
        <v>5.2217000000000002</v>
      </c>
      <c r="K24" s="10">
        <f t="shared" si="3"/>
        <v>313.30200000000002</v>
      </c>
      <c r="L24" s="35">
        <f t="shared" si="4"/>
        <v>0</v>
      </c>
    </row>
    <row r="25" spans="1:12" x14ac:dyDescent="0.3">
      <c r="A25" s="22" t="s">
        <v>40</v>
      </c>
      <c r="B25" s="2" t="s">
        <v>2</v>
      </c>
      <c r="C25" s="3">
        <f>27.3605+27.9513</f>
        <v>55.311799999999998</v>
      </c>
      <c r="D25" s="4">
        <v>60</v>
      </c>
      <c r="E25" s="10">
        <f t="shared" si="0"/>
        <v>3318.7080000000001</v>
      </c>
      <c r="F25" s="11"/>
      <c r="G25" s="10">
        <f t="shared" si="1"/>
        <v>0</v>
      </c>
      <c r="H25" s="11">
        <f>9.53+3.58</f>
        <v>13.11</v>
      </c>
      <c r="I25" s="10">
        <f t="shared" si="2"/>
        <v>786.59999999999991</v>
      </c>
      <c r="J25" s="11">
        <f>17.8305+24.3713</f>
        <v>42.201800000000006</v>
      </c>
      <c r="K25" s="10">
        <f t="shared" si="3"/>
        <v>2532.1080000000002</v>
      </c>
      <c r="L25" s="35">
        <f t="shared" si="4"/>
        <v>0</v>
      </c>
    </row>
    <row r="26" spans="1:12" x14ac:dyDescent="0.3">
      <c r="A26" s="6" t="s">
        <v>25</v>
      </c>
      <c r="B26" s="2" t="s">
        <v>2</v>
      </c>
      <c r="C26" s="3">
        <v>13.224</v>
      </c>
      <c r="D26" s="4">
        <v>5</v>
      </c>
      <c r="E26" s="10">
        <f t="shared" si="0"/>
        <v>66.12</v>
      </c>
      <c r="F26" s="11"/>
      <c r="G26" s="10">
        <f t="shared" si="1"/>
        <v>0</v>
      </c>
      <c r="H26" s="11">
        <v>2.77</v>
      </c>
      <c r="I26" s="10">
        <f t="shared" si="2"/>
        <v>13.85</v>
      </c>
      <c r="J26" s="11">
        <v>10.454000000000001</v>
      </c>
      <c r="K26" s="10">
        <f t="shared" si="3"/>
        <v>52.27</v>
      </c>
      <c r="L26" s="35">
        <f t="shared" si="4"/>
        <v>0</v>
      </c>
    </row>
    <row r="27" spans="1:12" x14ac:dyDescent="0.3">
      <c r="A27" s="6" t="s">
        <v>227</v>
      </c>
      <c r="B27" s="2" t="s">
        <v>2</v>
      </c>
      <c r="C27" s="3">
        <v>25.6</v>
      </c>
      <c r="D27" s="4">
        <v>60</v>
      </c>
      <c r="E27" s="10">
        <f t="shared" si="0"/>
        <v>1536</v>
      </c>
      <c r="F27" s="11"/>
      <c r="G27" s="10">
        <f t="shared" si="1"/>
        <v>0</v>
      </c>
      <c r="H27" s="11"/>
      <c r="I27" s="10">
        <f t="shared" si="2"/>
        <v>0</v>
      </c>
      <c r="J27" s="11">
        <v>25.6</v>
      </c>
      <c r="K27" s="10">
        <f t="shared" si="3"/>
        <v>1536</v>
      </c>
      <c r="L27" s="35">
        <f t="shared" si="4"/>
        <v>0</v>
      </c>
    </row>
    <row r="28" spans="1:12" x14ac:dyDescent="0.3">
      <c r="A28" s="6" t="s">
        <v>41</v>
      </c>
      <c r="B28" s="2" t="s">
        <v>207</v>
      </c>
      <c r="C28" s="3">
        <v>506.35</v>
      </c>
      <c r="D28" s="4">
        <v>9</v>
      </c>
      <c r="E28" s="10">
        <f t="shared" si="0"/>
        <v>4557.1500000000005</v>
      </c>
      <c r="F28" s="11"/>
      <c r="G28" s="10">
        <f t="shared" si="1"/>
        <v>0</v>
      </c>
      <c r="H28" s="11">
        <v>506.35</v>
      </c>
      <c r="I28" s="10">
        <f t="shared" si="2"/>
        <v>4557.1500000000005</v>
      </c>
      <c r="J28" s="11"/>
      <c r="K28" s="10">
        <f t="shared" si="3"/>
        <v>0</v>
      </c>
      <c r="L28" s="35">
        <f t="shared" si="4"/>
        <v>0</v>
      </c>
    </row>
    <row r="29" spans="1:12" x14ac:dyDescent="0.3">
      <c r="A29" s="6" t="s">
        <v>42</v>
      </c>
      <c r="B29" s="2" t="s">
        <v>207</v>
      </c>
      <c r="C29" s="3">
        <v>2298.0500000000002</v>
      </c>
      <c r="D29" s="4">
        <v>11</v>
      </c>
      <c r="E29" s="10">
        <f t="shared" si="0"/>
        <v>25278.550000000003</v>
      </c>
      <c r="F29" s="11"/>
      <c r="G29" s="10">
        <f t="shared" si="1"/>
        <v>0</v>
      </c>
      <c r="H29" s="11">
        <v>2298.0500000000002</v>
      </c>
      <c r="I29" s="10">
        <f t="shared" si="2"/>
        <v>25278.550000000003</v>
      </c>
      <c r="J29" s="11"/>
      <c r="K29" s="10">
        <f t="shared" si="3"/>
        <v>0</v>
      </c>
      <c r="L29" s="35">
        <f t="shared" si="4"/>
        <v>0</v>
      </c>
    </row>
    <row r="30" spans="1:12" x14ac:dyDescent="0.3">
      <c r="A30" s="6" t="s">
        <v>43</v>
      </c>
      <c r="B30" s="2" t="s">
        <v>207</v>
      </c>
      <c r="C30" s="3">
        <v>60</v>
      </c>
      <c r="D30" s="4">
        <v>120</v>
      </c>
      <c r="E30" s="10">
        <f t="shared" si="0"/>
        <v>7200</v>
      </c>
      <c r="F30" s="11"/>
      <c r="G30" s="10">
        <f t="shared" si="1"/>
        <v>0</v>
      </c>
      <c r="H30" s="11">
        <v>60</v>
      </c>
      <c r="I30" s="10">
        <f t="shared" si="2"/>
        <v>7200</v>
      </c>
      <c r="J30" s="11"/>
      <c r="K30" s="10">
        <f t="shared" si="3"/>
        <v>0</v>
      </c>
      <c r="L30" s="35">
        <f t="shared" si="4"/>
        <v>0</v>
      </c>
    </row>
    <row r="31" spans="1:12" x14ac:dyDescent="0.3">
      <c r="A31" s="6" t="s">
        <v>44</v>
      </c>
      <c r="B31" s="2" t="s">
        <v>0</v>
      </c>
      <c r="C31" s="3">
        <v>12</v>
      </c>
      <c r="D31" s="4">
        <v>1500</v>
      </c>
      <c r="E31" s="10">
        <f t="shared" si="0"/>
        <v>18000</v>
      </c>
      <c r="F31" s="11">
        <v>12</v>
      </c>
      <c r="G31" s="10">
        <f t="shared" si="1"/>
        <v>18000</v>
      </c>
      <c r="H31" s="11"/>
      <c r="I31" s="10">
        <f t="shared" si="2"/>
        <v>0</v>
      </c>
      <c r="J31" s="11"/>
      <c r="K31" s="10">
        <f t="shared" si="3"/>
        <v>0</v>
      </c>
      <c r="L31" s="35">
        <f t="shared" si="4"/>
        <v>0</v>
      </c>
    </row>
    <row r="32" spans="1:12" x14ac:dyDescent="0.3">
      <c r="A32" s="6" t="s">
        <v>45</v>
      </c>
      <c r="B32" s="2" t="s">
        <v>0</v>
      </c>
      <c r="C32" s="3">
        <v>15</v>
      </c>
      <c r="D32" s="4">
        <v>1400</v>
      </c>
      <c r="E32" s="10">
        <f t="shared" si="0"/>
        <v>21000</v>
      </c>
      <c r="F32" s="11"/>
      <c r="G32" s="10">
        <f t="shared" si="1"/>
        <v>0</v>
      </c>
      <c r="H32" s="11">
        <v>15</v>
      </c>
      <c r="I32" s="10">
        <f t="shared" si="2"/>
        <v>21000</v>
      </c>
      <c r="J32" s="11"/>
      <c r="K32" s="10">
        <f t="shared" si="3"/>
        <v>0</v>
      </c>
      <c r="L32" s="35">
        <f t="shared" si="4"/>
        <v>0</v>
      </c>
    </row>
    <row r="33" spans="1:12" x14ac:dyDescent="0.3">
      <c r="A33" s="6" t="s">
        <v>46</v>
      </c>
      <c r="B33" s="2" t="s">
        <v>0</v>
      </c>
      <c r="C33" s="3">
        <v>6</v>
      </c>
      <c r="D33" s="4">
        <v>670</v>
      </c>
      <c r="E33" s="10">
        <f t="shared" si="0"/>
        <v>4020</v>
      </c>
      <c r="F33" s="11"/>
      <c r="G33" s="10">
        <f t="shared" si="1"/>
        <v>0</v>
      </c>
      <c r="H33" s="11">
        <v>5.62</v>
      </c>
      <c r="I33" s="10">
        <f t="shared" si="2"/>
        <v>3765.4</v>
      </c>
      <c r="J33" s="11">
        <v>0.38</v>
      </c>
      <c r="K33" s="10">
        <f t="shared" si="3"/>
        <v>254.6</v>
      </c>
      <c r="L33" s="35">
        <f t="shared" si="4"/>
        <v>0</v>
      </c>
    </row>
    <row r="34" spans="1:12" x14ac:dyDescent="0.3">
      <c r="A34" s="6" t="s">
        <v>47</v>
      </c>
      <c r="B34" s="2" t="s">
        <v>207</v>
      </c>
      <c r="C34" s="3">
        <v>154</v>
      </c>
      <c r="D34" s="4">
        <v>30</v>
      </c>
      <c r="E34" s="10">
        <f t="shared" si="0"/>
        <v>4620</v>
      </c>
      <c r="F34" s="11"/>
      <c r="G34" s="10">
        <f t="shared" si="1"/>
        <v>0</v>
      </c>
      <c r="H34" s="11">
        <v>95.74</v>
      </c>
      <c r="I34" s="10">
        <f t="shared" si="2"/>
        <v>2872.2</v>
      </c>
      <c r="J34" s="11">
        <v>58.26</v>
      </c>
      <c r="K34" s="10">
        <f t="shared" si="3"/>
        <v>1747.8</v>
      </c>
      <c r="L34" s="35">
        <f t="shared" si="4"/>
        <v>0</v>
      </c>
    </row>
    <row r="35" spans="1:12" x14ac:dyDescent="0.3">
      <c r="A35" s="6" t="s">
        <v>48</v>
      </c>
      <c r="B35" s="2" t="s">
        <v>207</v>
      </c>
      <c r="C35" s="3">
        <v>16</v>
      </c>
      <c r="D35" s="4">
        <v>25</v>
      </c>
      <c r="E35" s="10">
        <f t="shared" si="0"/>
        <v>400</v>
      </c>
      <c r="F35" s="11"/>
      <c r="G35" s="10">
        <f t="shared" si="1"/>
        <v>0</v>
      </c>
      <c r="H35" s="11"/>
      <c r="I35" s="10">
        <f t="shared" si="2"/>
        <v>0</v>
      </c>
      <c r="J35" s="11">
        <v>16</v>
      </c>
      <c r="K35" s="10">
        <f t="shared" si="3"/>
        <v>400</v>
      </c>
      <c r="L35" s="35">
        <f t="shared" si="4"/>
        <v>0</v>
      </c>
    </row>
    <row r="36" spans="1:12" x14ac:dyDescent="0.3">
      <c r="A36" s="6" t="s">
        <v>49</v>
      </c>
      <c r="B36" s="2" t="s">
        <v>0</v>
      </c>
      <c r="C36" s="3">
        <v>5.3327999999999998</v>
      </c>
      <c r="D36" s="4">
        <v>11</v>
      </c>
      <c r="E36" s="10">
        <f t="shared" si="0"/>
        <v>58.660799999999995</v>
      </c>
      <c r="F36" s="11"/>
      <c r="G36" s="10">
        <f t="shared" si="1"/>
        <v>0</v>
      </c>
      <c r="H36" s="11"/>
      <c r="I36" s="10">
        <f t="shared" si="2"/>
        <v>0</v>
      </c>
      <c r="J36" s="11">
        <v>5.3327999999999998</v>
      </c>
      <c r="K36" s="10">
        <f t="shared" si="3"/>
        <v>58.660799999999995</v>
      </c>
      <c r="L36" s="35">
        <f t="shared" si="4"/>
        <v>0</v>
      </c>
    </row>
    <row r="37" spans="1:12" x14ac:dyDescent="0.3">
      <c r="A37" s="6" t="s">
        <v>50</v>
      </c>
      <c r="B37" s="2" t="s">
        <v>0</v>
      </c>
      <c r="C37" s="3">
        <v>16</v>
      </c>
      <c r="D37" s="4">
        <v>2.5</v>
      </c>
      <c r="E37" s="10">
        <f t="shared" si="0"/>
        <v>40</v>
      </c>
      <c r="F37" s="11"/>
      <c r="G37" s="10">
        <f t="shared" si="1"/>
        <v>0</v>
      </c>
      <c r="H37" s="11"/>
      <c r="I37" s="10">
        <f t="shared" si="2"/>
        <v>0</v>
      </c>
      <c r="J37" s="11">
        <v>16</v>
      </c>
      <c r="K37" s="10">
        <f t="shared" si="3"/>
        <v>40</v>
      </c>
      <c r="L37" s="35">
        <f t="shared" si="4"/>
        <v>0</v>
      </c>
    </row>
    <row r="38" spans="1:12" x14ac:dyDescent="0.3">
      <c r="A38" s="6" t="s">
        <v>51</v>
      </c>
      <c r="B38" s="2" t="s">
        <v>0</v>
      </c>
      <c r="C38" s="3">
        <v>16</v>
      </c>
      <c r="D38" s="4">
        <v>174</v>
      </c>
      <c r="E38" s="10">
        <f t="shared" si="0"/>
        <v>2784</v>
      </c>
      <c r="F38" s="11"/>
      <c r="G38" s="10">
        <f t="shared" si="1"/>
        <v>0</v>
      </c>
      <c r="H38" s="11"/>
      <c r="I38" s="10">
        <f t="shared" si="2"/>
        <v>0</v>
      </c>
      <c r="J38" s="11">
        <v>16</v>
      </c>
      <c r="K38" s="10">
        <f t="shared" si="3"/>
        <v>2784</v>
      </c>
      <c r="L38" s="35">
        <f t="shared" si="4"/>
        <v>0</v>
      </c>
    </row>
    <row r="39" spans="1:12" x14ac:dyDescent="0.3">
      <c r="A39" s="6" t="s">
        <v>52</v>
      </c>
      <c r="B39" s="2" t="s">
        <v>6</v>
      </c>
      <c r="C39" s="3">
        <v>8</v>
      </c>
      <c r="D39" s="4">
        <v>19.899999999999999</v>
      </c>
      <c r="E39" s="10">
        <f t="shared" si="0"/>
        <v>159.19999999999999</v>
      </c>
      <c r="F39" s="11"/>
      <c r="G39" s="10">
        <f t="shared" si="1"/>
        <v>0</v>
      </c>
      <c r="H39" s="11"/>
      <c r="I39" s="10">
        <f t="shared" si="2"/>
        <v>0</v>
      </c>
      <c r="J39" s="11">
        <v>8</v>
      </c>
      <c r="K39" s="10">
        <f t="shared" si="3"/>
        <v>159.19999999999999</v>
      </c>
      <c r="L39" s="35">
        <f t="shared" si="4"/>
        <v>0</v>
      </c>
    </row>
    <row r="40" spans="1:12" x14ac:dyDescent="0.3">
      <c r="A40" s="6" t="s">
        <v>53</v>
      </c>
      <c r="B40" s="2" t="s">
        <v>0</v>
      </c>
      <c r="C40" s="3">
        <v>40</v>
      </c>
      <c r="D40" s="4">
        <v>772.19</v>
      </c>
      <c r="E40" s="10">
        <f t="shared" si="0"/>
        <v>30887.600000000002</v>
      </c>
      <c r="F40" s="11"/>
      <c r="G40" s="10">
        <f t="shared" si="1"/>
        <v>0</v>
      </c>
      <c r="H40" s="11">
        <v>12.99</v>
      </c>
      <c r="I40" s="10">
        <f t="shared" si="2"/>
        <v>10030.748100000001</v>
      </c>
      <c r="J40" s="11">
        <v>27.01</v>
      </c>
      <c r="K40" s="10">
        <f t="shared" si="3"/>
        <v>20856.851900000001</v>
      </c>
      <c r="L40" s="35">
        <f t="shared" si="4"/>
        <v>0</v>
      </c>
    </row>
    <row r="41" spans="1:12" x14ac:dyDescent="0.3">
      <c r="A41" s="6" t="s">
        <v>54</v>
      </c>
      <c r="B41" s="2" t="s">
        <v>4</v>
      </c>
      <c r="C41" s="3">
        <v>27</v>
      </c>
      <c r="D41" s="4">
        <v>111.28</v>
      </c>
      <c r="E41" s="10">
        <f t="shared" si="0"/>
        <v>3004.56</v>
      </c>
      <c r="F41" s="11"/>
      <c r="G41" s="10">
        <f t="shared" si="1"/>
        <v>0</v>
      </c>
      <c r="H41" s="11">
        <v>27</v>
      </c>
      <c r="I41" s="10">
        <f t="shared" si="2"/>
        <v>3004.56</v>
      </c>
      <c r="J41" s="11"/>
      <c r="K41" s="10">
        <f t="shared" si="3"/>
        <v>0</v>
      </c>
      <c r="L41" s="35">
        <f t="shared" si="4"/>
        <v>0</v>
      </c>
    </row>
    <row r="42" spans="1:12" x14ac:dyDescent="0.3">
      <c r="A42" s="6" t="s">
        <v>55</v>
      </c>
      <c r="B42" s="2" t="s">
        <v>4</v>
      </c>
      <c r="C42" s="3">
        <v>42</v>
      </c>
      <c r="D42" s="4">
        <v>128.28</v>
      </c>
      <c r="E42" s="10">
        <f t="shared" si="0"/>
        <v>5387.76</v>
      </c>
      <c r="F42" s="11"/>
      <c r="G42" s="10">
        <f t="shared" si="1"/>
        <v>0</v>
      </c>
      <c r="H42" s="11">
        <v>42</v>
      </c>
      <c r="I42" s="10">
        <f t="shared" si="2"/>
        <v>5387.76</v>
      </c>
      <c r="J42" s="11"/>
      <c r="K42" s="10">
        <f t="shared" si="3"/>
        <v>0</v>
      </c>
      <c r="L42" s="35">
        <f t="shared" si="4"/>
        <v>0</v>
      </c>
    </row>
    <row r="43" spans="1:12" x14ac:dyDescent="0.3">
      <c r="A43" s="6" t="s">
        <v>56</v>
      </c>
      <c r="B43" s="2" t="s">
        <v>0</v>
      </c>
      <c r="C43" s="3">
        <v>20</v>
      </c>
      <c r="D43" s="4">
        <v>1266.55</v>
      </c>
      <c r="E43" s="10">
        <f t="shared" si="0"/>
        <v>25331</v>
      </c>
      <c r="F43" s="11"/>
      <c r="G43" s="10">
        <f t="shared" si="1"/>
        <v>0</v>
      </c>
      <c r="H43" s="11"/>
      <c r="I43" s="10">
        <f t="shared" si="2"/>
        <v>0</v>
      </c>
      <c r="J43" s="11">
        <v>20</v>
      </c>
      <c r="K43" s="10">
        <f t="shared" si="3"/>
        <v>25331</v>
      </c>
      <c r="L43" s="35">
        <f t="shared" si="4"/>
        <v>0</v>
      </c>
    </row>
    <row r="44" spans="1:12" x14ac:dyDescent="0.3">
      <c r="A44" s="6" t="s">
        <v>57</v>
      </c>
      <c r="B44" s="2" t="s">
        <v>0</v>
      </c>
      <c r="C44" s="3">
        <v>10</v>
      </c>
      <c r="D44" s="4">
        <v>89.72</v>
      </c>
      <c r="E44" s="10">
        <f t="shared" si="0"/>
        <v>897.2</v>
      </c>
      <c r="F44" s="11"/>
      <c r="G44" s="10">
        <f t="shared" si="1"/>
        <v>0</v>
      </c>
      <c r="H44" s="11">
        <v>10</v>
      </c>
      <c r="I44" s="10">
        <f t="shared" si="2"/>
        <v>897.2</v>
      </c>
      <c r="J44" s="11"/>
      <c r="K44" s="10">
        <f t="shared" si="3"/>
        <v>0</v>
      </c>
      <c r="L44" s="35">
        <f t="shared" si="4"/>
        <v>0</v>
      </c>
    </row>
    <row r="45" spans="1:12" x14ac:dyDescent="0.3">
      <c r="A45" s="6" t="s">
        <v>58</v>
      </c>
      <c r="B45" s="23" t="s">
        <v>0</v>
      </c>
      <c r="C45" s="24">
        <v>42</v>
      </c>
      <c r="D45" s="25">
        <v>6.56</v>
      </c>
      <c r="E45" s="26">
        <f t="shared" si="0"/>
        <v>275.52</v>
      </c>
      <c r="F45" s="27"/>
      <c r="G45" s="10">
        <f t="shared" si="1"/>
        <v>0</v>
      </c>
      <c r="H45" s="27"/>
      <c r="I45" s="10">
        <f t="shared" si="2"/>
        <v>0</v>
      </c>
      <c r="J45" s="27">
        <v>42</v>
      </c>
      <c r="K45" s="10">
        <f t="shared" si="3"/>
        <v>275.52</v>
      </c>
      <c r="L45" s="35">
        <f t="shared" si="4"/>
        <v>0</v>
      </c>
    </row>
    <row r="46" spans="1:12" x14ac:dyDescent="0.3">
      <c r="A46" s="6" t="s">
        <v>59</v>
      </c>
      <c r="B46" s="23" t="s">
        <v>6</v>
      </c>
      <c r="C46" s="24">
        <v>410</v>
      </c>
      <c r="D46" s="25">
        <v>198.28</v>
      </c>
      <c r="E46" s="26">
        <f t="shared" si="0"/>
        <v>81294.8</v>
      </c>
      <c r="F46" s="27"/>
      <c r="G46" s="10">
        <f t="shared" si="1"/>
        <v>0</v>
      </c>
      <c r="H46" s="27">
        <v>410</v>
      </c>
      <c r="I46" s="10">
        <f t="shared" si="2"/>
        <v>81294.8</v>
      </c>
      <c r="J46" s="27"/>
      <c r="K46" s="10">
        <f t="shared" si="3"/>
        <v>0</v>
      </c>
      <c r="L46" s="35">
        <f t="shared" si="4"/>
        <v>0</v>
      </c>
    </row>
    <row r="47" spans="1:12" x14ac:dyDescent="0.3">
      <c r="A47" s="6" t="s">
        <v>60</v>
      </c>
      <c r="B47" s="2" t="s">
        <v>6</v>
      </c>
      <c r="C47" s="3">
        <v>112</v>
      </c>
      <c r="D47" s="4">
        <v>59.16</v>
      </c>
      <c r="E47" s="10">
        <f t="shared" si="0"/>
        <v>6625.92</v>
      </c>
      <c r="F47" s="11"/>
      <c r="G47" s="10">
        <f t="shared" si="1"/>
        <v>0</v>
      </c>
      <c r="H47" s="11">
        <v>112</v>
      </c>
      <c r="I47" s="10">
        <f t="shared" si="2"/>
        <v>6625.92</v>
      </c>
      <c r="J47" s="11"/>
      <c r="K47" s="10">
        <f t="shared" si="3"/>
        <v>0</v>
      </c>
      <c r="L47" s="35">
        <f t="shared" si="4"/>
        <v>0</v>
      </c>
    </row>
    <row r="48" spans="1:12" x14ac:dyDescent="0.3">
      <c r="A48" s="6" t="s">
        <v>61</v>
      </c>
      <c r="B48" s="23" t="s">
        <v>6</v>
      </c>
      <c r="C48" s="24">
        <v>375</v>
      </c>
      <c r="D48" s="25">
        <v>34.9</v>
      </c>
      <c r="E48" s="26">
        <f t="shared" si="0"/>
        <v>13087.5</v>
      </c>
      <c r="F48" s="27"/>
      <c r="G48" s="10">
        <f t="shared" si="1"/>
        <v>0</v>
      </c>
      <c r="H48" s="27">
        <v>226.41</v>
      </c>
      <c r="I48" s="10">
        <f t="shared" si="2"/>
        <v>7901.7089999999998</v>
      </c>
      <c r="J48" s="27">
        <v>148.59</v>
      </c>
      <c r="K48" s="10">
        <f t="shared" si="3"/>
        <v>5185.7910000000002</v>
      </c>
      <c r="L48" s="35">
        <f t="shared" si="4"/>
        <v>0</v>
      </c>
    </row>
    <row r="49" spans="1:12" x14ac:dyDescent="0.3">
      <c r="A49" s="6" t="s">
        <v>62</v>
      </c>
      <c r="B49" s="2" t="s">
        <v>6</v>
      </c>
      <c r="C49" s="3">
        <v>12</v>
      </c>
      <c r="D49" s="4">
        <v>20.9</v>
      </c>
      <c r="E49" s="10">
        <f t="shared" si="0"/>
        <v>250.79999999999998</v>
      </c>
      <c r="F49" s="11"/>
      <c r="G49" s="10">
        <f t="shared" si="1"/>
        <v>0</v>
      </c>
      <c r="H49" s="11">
        <v>12</v>
      </c>
      <c r="I49" s="10">
        <f t="shared" si="2"/>
        <v>250.79999999999998</v>
      </c>
      <c r="J49" s="11"/>
      <c r="K49" s="10">
        <f t="shared" si="3"/>
        <v>0</v>
      </c>
      <c r="L49" s="35">
        <f t="shared" si="4"/>
        <v>0</v>
      </c>
    </row>
    <row r="50" spans="1:12" x14ac:dyDescent="0.3">
      <c r="A50" s="6" t="s">
        <v>63</v>
      </c>
      <c r="B50" s="2" t="s">
        <v>6</v>
      </c>
      <c r="C50" s="3">
        <v>9</v>
      </c>
      <c r="D50" s="4">
        <v>79</v>
      </c>
      <c r="E50" s="10">
        <f t="shared" si="0"/>
        <v>711</v>
      </c>
      <c r="F50" s="11"/>
      <c r="G50" s="10">
        <f t="shared" si="1"/>
        <v>0</v>
      </c>
      <c r="H50" s="11"/>
      <c r="I50" s="10">
        <f t="shared" si="2"/>
        <v>0</v>
      </c>
      <c r="J50" s="11">
        <v>9</v>
      </c>
      <c r="K50" s="10">
        <f t="shared" si="3"/>
        <v>711</v>
      </c>
      <c r="L50" s="35">
        <f t="shared" si="4"/>
        <v>0</v>
      </c>
    </row>
    <row r="51" spans="1:12" x14ac:dyDescent="0.3">
      <c r="A51" s="6" t="s">
        <v>64</v>
      </c>
      <c r="B51" s="2" t="s">
        <v>0</v>
      </c>
      <c r="C51" s="3">
        <v>120</v>
      </c>
      <c r="D51" s="4">
        <v>95</v>
      </c>
      <c r="E51" s="10">
        <f t="shared" si="0"/>
        <v>11400</v>
      </c>
      <c r="F51" s="11"/>
      <c r="G51" s="10">
        <f t="shared" si="1"/>
        <v>0</v>
      </c>
      <c r="H51" s="11"/>
      <c r="I51" s="10">
        <f t="shared" si="2"/>
        <v>0</v>
      </c>
      <c r="J51" s="11">
        <v>120</v>
      </c>
      <c r="K51" s="10">
        <f t="shared" si="3"/>
        <v>11400</v>
      </c>
      <c r="L51" s="35">
        <f t="shared" si="4"/>
        <v>0</v>
      </c>
    </row>
    <row r="52" spans="1:12" x14ac:dyDescent="0.3">
      <c r="A52" s="6" t="s">
        <v>228</v>
      </c>
      <c r="B52" s="2" t="s">
        <v>0</v>
      </c>
      <c r="C52" s="3">
        <v>17</v>
      </c>
      <c r="D52" s="4">
        <v>69.56</v>
      </c>
      <c r="E52" s="10">
        <f t="shared" si="0"/>
        <v>1182.52</v>
      </c>
      <c r="F52" s="11"/>
      <c r="G52" s="10">
        <f t="shared" si="1"/>
        <v>0</v>
      </c>
      <c r="H52" s="11"/>
      <c r="I52" s="10">
        <f t="shared" si="2"/>
        <v>0</v>
      </c>
      <c r="J52" s="11">
        <v>17</v>
      </c>
      <c r="K52" s="10">
        <f t="shared" si="3"/>
        <v>1182.52</v>
      </c>
      <c r="L52" s="35">
        <f t="shared" si="4"/>
        <v>0</v>
      </c>
    </row>
    <row r="53" spans="1:12" x14ac:dyDescent="0.3">
      <c r="A53" s="6" t="s">
        <v>229</v>
      </c>
      <c r="B53" s="2" t="s">
        <v>6</v>
      </c>
      <c r="C53" s="3">
        <v>28</v>
      </c>
      <c r="D53" s="4">
        <v>129.9</v>
      </c>
      <c r="E53" s="10">
        <f t="shared" si="0"/>
        <v>3637.2000000000003</v>
      </c>
      <c r="F53" s="11"/>
      <c r="G53" s="10">
        <f t="shared" si="1"/>
        <v>0</v>
      </c>
      <c r="H53" s="11">
        <v>28</v>
      </c>
      <c r="I53" s="10">
        <f t="shared" si="2"/>
        <v>3637.2000000000003</v>
      </c>
      <c r="J53" s="11"/>
      <c r="K53" s="10">
        <f t="shared" si="3"/>
        <v>0</v>
      </c>
      <c r="L53" s="35">
        <f t="shared" si="4"/>
        <v>0</v>
      </c>
    </row>
    <row r="54" spans="1:12" x14ac:dyDescent="0.3">
      <c r="A54" s="6" t="s">
        <v>65</v>
      </c>
      <c r="B54" s="2" t="s">
        <v>0</v>
      </c>
      <c r="C54" s="3">
        <v>20</v>
      </c>
      <c r="D54" s="4">
        <v>14</v>
      </c>
      <c r="E54" s="10">
        <f t="shared" si="0"/>
        <v>280</v>
      </c>
      <c r="F54" s="11"/>
      <c r="G54" s="10">
        <f t="shared" si="1"/>
        <v>0</v>
      </c>
      <c r="H54" s="11"/>
      <c r="I54" s="10">
        <f t="shared" si="2"/>
        <v>0</v>
      </c>
      <c r="J54" s="11">
        <v>20</v>
      </c>
      <c r="K54" s="10">
        <f t="shared" si="3"/>
        <v>280</v>
      </c>
      <c r="L54" s="35">
        <f t="shared" si="4"/>
        <v>0</v>
      </c>
    </row>
    <row r="55" spans="1:12" x14ac:dyDescent="0.3">
      <c r="A55" s="6" t="s">
        <v>66</v>
      </c>
      <c r="B55" s="2" t="s">
        <v>0</v>
      </c>
      <c r="C55" s="3">
        <v>22</v>
      </c>
      <c r="D55" s="4">
        <v>17</v>
      </c>
      <c r="E55" s="10">
        <f t="shared" si="0"/>
        <v>374</v>
      </c>
      <c r="F55" s="11"/>
      <c r="G55" s="10">
        <f t="shared" si="1"/>
        <v>0</v>
      </c>
      <c r="H55" s="11"/>
      <c r="I55" s="10">
        <f t="shared" si="2"/>
        <v>0</v>
      </c>
      <c r="J55" s="11">
        <v>22</v>
      </c>
      <c r="K55" s="10">
        <f t="shared" si="3"/>
        <v>374</v>
      </c>
      <c r="L55" s="35">
        <f t="shared" si="4"/>
        <v>0</v>
      </c>
    </row>
    <row r="56" spans="1:12" x14ac:dyDescent="0.3">
      <c r="A56" s="6" t="s">
        <v>230</v>
      </c>
      <c r="B56" s="2" t="s">
        <v>0</v>
      </c>
      <c r="C56" s="3">
        <v>20</v>
      </c>
      <c r="D56" s="4">
        <v>109</v>
      </c>
      <c r="E56" s="10">
        <f t="shared" si="0"/>
        <v>2180</v>
      </c>
      <c r="F56" s="11"/>
      <c r="G56" s="10">
        <f t="shared" si="1"/>
        <v>0</v>
      </c>
      <c r="H56" s="11"/>
      <c r="I56" s="10">
        <f t="shared" si="2"/>
        <v>0</v>
      </c>
      <c r="J56" s="11">
        <v>20</v>
      </c>
      <c r="K56" s="10">
        <f t="shared" si="3"/>
        <v>2180</v>
      </c>
      <c r="L56" s="35">
        <f t="shared" si="4"/>
        <v>0</v>
      </c>
    </row>
    <row r="57" spans="1:12" x14ac:dyDescent="0.3">
      <c r="A57" s="6" t="s">
        <v>67</v>
      </c>
      <c r="B57" s="2" t="s">
        <v>207</v>
      </c>
      <c r="C57" s="3">
        <v>42.875</v>
      </c>
      <c r="D57" s="4">
        <v>30</v>
      </c>
      <c r="E57" s="10">
        <f t="shared" si="0"/>
        <v>1286.25</v>
      </c>
      <c r="F57" s="11"/>
      <c r="G57" s="10">
        <f t="shared" si="1"/>
        <v>0</v>
      </c>
      <c r="H57" s="11">
        <v>42.875</v>
      </c>
      <c r="I57" s="10">
        <f t="shared" si="2"/>
        <v>1286.25</v>
      </c>
      <c r="J57" s="11"/>
      <c r="K57" s="10">
        <f t="shared" si="3"/>
        <v>0</v>
      </c>
      <c r="L57" s="35">
        <f t="shared" si="4"/>
        <v>0</v>
      </c>
    </row>
    <row r="58" spans="1:12" x14ac:dyDescent="0.3">
      <c r="A58" s="6" t="s">
        <v>68</v>
      </c>
      <c r="B58" s="2" t="s">
        <v>0</v>
      </c>
      <c r="C58" s="3">
        <v>1175.3800000000001</v>
      </c>
      <c r="D58" s="4">
        <v>3</v>
      </c>
      <c r="E58" s="10">
        <f t="shared" si="0"/>
        <v>3526.1400000000003</v>
      </c>
      <c r="F58" s="11"/>
      <c r="G58" s="10">
        <f t="shared" si="1"/>
        <v>0</v>
      </c>
      <c r="H58" s="11">
        <v>1175.3800000000001</v>
      </c>
      <c r="I58" s="10">
        <f t="shared" si="2"/>
        <v>3526.1400000000003</v>
      </c>
      <c r="J58" s="11"/>
      <c r="K58" s="10">
        <f t="shared" si="3"/>
        <v>0</v>
      </c>
      <c r="L58" s="35">
        <f t="shared" si="4"/>
        <v>0</v>
      </c>
    </row>
    <row r="59" spans="1:12" x14ac:dyDescent="0.3">
      <c r="A59" s="6" t="s">
        <v>231</v>
      </c>
      <c r="B59" s="2" t="s">
        <v>0</v>
      </c>
      <c r="C59" s="3">
        <v>11096</v>
      </c>
      <c r="D59" s="4">
        <v>1.6</v>
      </c>
      <c r="E59" s="10">
        <f t="shared" si="0"/>
        <v>17753.600000000002</v>
      </c>
      <c r="F59" s="11"/>
      <c r="G59" s="10">
        <f t="shared" si="1"/>
        <v>0</v>
      </c>
      <c r="H59" s="11"/>
      <c r="I59" s="10">
        <f t="shared" si="2"/>
        <v>0</v>
      </c>
      <c r="J59" s="11">
        <v>11096</v>
      </c>
      <c r="K59" s="10">
        <f t="shared" si="3"/>
        <v>17753.600000000002</v>
      </c>
      <c r="L59" s="35">
        <f t="shared" si="4"/>
        <v>0</v>
      </c>
    </row>
    <row r="60" spans="1:12" x14ac:dyDescent="0.3">
      <c r="A60" s="6" t="s">
        <v>69</v>
      </c>
      <c r="B60" s="2" t="s">
        <v>207</v>
      </c>
      <c r="C60" s="3">
        <v>237.8</v>
      </c>
      <c r="D60" s="4">
        <v>12</v>
      </c>
      <c r="E60" s="10">
        <f t="shared" si="0"/>
        <v>2853.6000000000004</v>
      </c>
      <c r="F60" s="11"/>
      <c r="G60" s="10">
        <f t="shared" si="1"/>
        <v>0</v>
      </c>
      <c r="H60" s="11">
        <v>237.8</v>
      </c>
      <c r="I60" s="10">
        <f t="shared" si="2"/>
        <v>2853.6000000000004</v>
      </c>
      <c r="J60" s="11"/>
      <c r="K60" s="10">
        <f t="shared" si="3"/>
        <v>0</v>
      </c>
      <c r="L60" s="35">
        <f t="shared" si="4"/>
        <v>0</v>
      </c>
    </row>
    <row r="61" spans="1:12" x14ac:dyDescent="0.3">
      <c r="A61" s="6" t="s">
        <v>70</v>
      </c>
      <c r="B61" s="2" t="s">
        <v>207</v>
      </c>
      <c r="C61" s="3">
        <v>1000.4</v>
      </c>
      <c r="D61" s="4">
        <v>15</v>
      </c>
      <c r="E61" s="10">
        <f t="shared" si="0"/>
        <v>15006</v>
      </c>
      <c r="F61" s="11"/>
      <c r="G61" s="10">
        <f t="shared" si="1"/>
        <v>0</v>
      </c>
      <c r="H61" s="11">
        <v>1000.4</v>
      </c>
      <c r="I61" s="10">
        <f t="shared" si="2"/>
        <v>15006</v>
      </c>
      <c r="J61" s="11"/>
      <c r="K61" s="10">
        <f t="shared" si="3"/>
        <v>0</v>
      </c>
      <c r="L61" s="35">
        <f t="shared" si="4"/>
        <v>0</v>
      </c>
    </row>
    <row r="62" spans="1:12" x14ac:dyDescent="0.3">
      <c r="A62" s="6" t="s">
        <v>71</v>
      </c>
      <c r="B62" s="2" t="s">
        <v>207</v>
      </c>
      <c r="C62" s="3">
        <v>393.6</v>
      </c>
      <c r="D62" s="4">
        <v>26</v>
      </c>
      <c r="E62" s="10">
        <f t="shared" si="0"/>
        <v>10233.6</v>
      </c>
      <c r="F62" s="11"/>
      <c r="G62" s="10">
        <f t="shared" si="1"/>
        <v>0</v>
      </c>
      <c r="H62" s="11">
        <v>393.6</v>
      </c>
      <c r="I62" s="10">
        <f t="shared" si="2"/>
        <v>10233.6</v>
      </c>
      <c r="J62" s="11"/>
      <c r="K62" s="10">
        <f t="shared" si="3"/>
        <v>0</v>
      </c>
      <c r="L62" s="35">
        <f t="shared" si="4"/>
        <v>0</v>
      </c>
    </row>
    <row r="63" spans="1:12" x14ac:dyDescent="0.3">
      <c r="A63" s="6" t="s">
        <v>72</v>
      </c>
      <c r="B63" s="2" t="s">
        <v>207</v>
      </c>
      <c r="C63" s="3">
        <v>61.5</v>
      </c>
      <c r="D63" s="4">
        <v>32</v>
      </c>
      <c r="E63" s="10">
        <f t="shared" si="0"/>
        <v>1968</v>
      </c>
      <c r="F63" s="11"/>
      <c r="G63" s="10">
        <f t="shared" si="1"/>
        <v>0</v>
      </c>
      <c r="H63" s="11">
        <v>61.5</v>
      </c>
      <c r="I63" s="10">
        <f t="shared" si="2"/>
        <v>1968</v>
      </c>
      <c r="J63" s="11"/>
      <c r="K63" s="10">
        <f t="shared" si="3"/>
        <v>0</v>
      </c>
      <c r="L63" s="35">
        <f t="shared" si="4"/>
        <v>0</v>
      </c>
    </row>
    <row r="64" spans="1:12" x14ac:dyDescent="0.3">
      <c r="A64" s="6" t="s">
        <v>73</v>
      </c>
      <c r="B64" s="2" t="s">
        <v>0</v>
      </c>
      <c r="C64" s="3">
        <v>44</v>
      </c>
      <c r="D64" s="4">
        <v>4.5</v>
      </c>
      <c r="E64" s="10">
        <f t="shared" si="0"/>
        <v>198</v>
      </c>
      <c r="F64" s="11"/>
      <c r="G64" s="10">
        <f t="shared" si="1"/>
        <v>0</v>
      </c>
      <c r="H64" s="11"/>
      <c r="I64" s="10">
        <f t="shared" si="2"/>
        <v>0</v>
      </c>
      <c r="J64" s="11">
        <v>44</v>
      </c>
      <c r="K64" s="10">
        <f t="shared" si="3"/>
        <v>198</v>
      </c>
      <c r="L64" s="35">
        <f t="shared" si="4"/>
        <v>0</v>
      </c>
    </row>
    <row r="65" spans="1:12" x14ac:dyDescent="0.3">
      <c r="A65" s="6" t="s">
        <v>74</v>
      </c>
      <c r="B65" s="2" t="s">
        <v>0</v>
      </c>
      <c r="C65" s="3">
        <v>88</v>
      </c>
      <c r="D65" s="4">
        <v>0.8</v>
      </c>
      <c r="E65" s="10">
        <f t="shared" si="0"/>
        <v>70.400000000000006</v>
      </c>
      <c r="F65" s="11"/>
      <c r="G65" s="10">
        <f t="shared" si="1"/>
        <v>0</v>
      </c>
      <c r="H65" s="11"/>
      <c r="I65" s="10">
        <f t="shared" si="2"/>
        <v>0</v>
      </c>
      <c r="J65" s="11">
        <v>88</v>
      </c>
      <c r="K65" s="10">
        <f t="shared" si="3"/>
        <v>70.400000000000006</v>
      </c>
      <c r="L65" s="35">
        <f t="shared" si="4"/>
        <v>0</v>
      </c>
    </row>
    <row r="66" spans="1:12" x14ac:dyDescent="0.3">
      <c r="A66" s="6" t="s">
        <v>75</v>
      </c>
      <c r="B66" s="2" t="s">
        <v>0</v>
      </c>
      <c r="C66" s="3">
        <v>49</v>
      </c>
      <c r="D66" s="4">
        <v>12</v>
      </c>
      <c r="E66" s="10">
        <f t="shared" si="0"/>
        <v>588</v>
      </c>
      <c r="F66" s="11"/>
      <c r="G66" s="10">
        <f t="shared" si="1"/>
        <v>0</v>
      </c>
      <c r="H66" s="11"/>
      <c r="I66" s="10">
        <f t="shared" si="2"/>
        <v>0</v>
      </c>
      <c r="J66" s="11">
        <v>49</v>
      </c>
      <c r="K66" s="10">
        <f t="shared" si="3"/>
        <v>588</v>
      </c>
      <c r="L66" s="35">
        <f t="shared" si="4"/>
        <v>0</v>
      </c>
    </row>
    <row r="67" spans="1:12" x14ac:dyDescent="0.3">
      <c r="A67" s="6" t="s">
        <v>76</v>
      </c>
      <c r="B67" s="2" t="s">
        <v>207</v>
      </c>
      <c r="C67" s="3">
        <v>151.69999999999999</v>
      </c>
      <c r="D67" s="4">
        <v>11</v>
      </c>
      <c r="E67" s="10">
        <f t="shared" si="0"/>
        <v>1668.6999999999998</v>
      </c>
      <c r="F67" s="11"/>
      <c r="G67" s="10">
        <f t="shared" si="1"/>
        <v>0</v>
      </c>
      <c r="H67" s="11">
        <v>151.69999999999999</v>
      </c>
      <c r="I67" s="10">
        <f t="shared" si="2"/>
        <v>1668.6999999999998</v>
      </c>
      <c r="J67" s="11"/>
      <c r="K67" s="10">
        <f t="shared" si="3"/>
        <v>0</v>
      </c>
      <c r="L67" s="35">
        <f t="shared" si="4"/>
        <v>0</v>
      </c>
    </row>
    <row r="68" spans="1:12" x14ac:dyDescent="0.3">
      <c r="A68" s="6" t="s">
        <v>77</v>
      </c>
      <c r="B68" s="2" t="s">
        <v>0</v>
      </c>
      <c r="C68" s="3">
        <v>142</v>
      </c>
      <c r="D68" s="4">
        <v>14.9</v>
      </c>
      <c r="E68" s="10">
        <f t="shared" si="0"/>
        <v>2115.8000000000002</v>
      </c>
      <c r="F68" s="11"/>
      <c r="G68" s="10">
        <f t="shared" si="1"/>
        <v>0</v>
      </c>
      <c r="H68" s="11">
        <v>38.42</v>
      </c>
      <c r="I68" s="10">
        <f t="shared" si="2"/>
        <v>572.45800000000008</v>
      </c>
      <c r="J68" s="11">
        <v>103.58</v>
      </c>
      <c r="K68" s="10">
        <f t="shared" si="3"/>
        <v>1543.3420000000001</v>
      </c>
      <c r="L68" s="35">
        <f t="shared" si="4"/>
        <v>0</v>
      </c>
    </row>
    <row r="69" spans="1:12" x14ac:dyDescent="0.3">
      <c r="A69" s="6" t="s">
        <v>78</v>
      </c>
      <c r="B69" s="2" t="s">
        <v>0</v>
      </c>
      <c r="C69" s="3">
        <v>17</v>
      </c>
      <c r="D69" s="4">
        <v>12</v>
      </c>
      <c r="E69" s="10">
        <f t="shared" si="0"/>
        <v>204</v>
      </c>
      <c r="F69" s="11"/>
      <c r="G69" s="10">
        <f t="shared" si="1"/>
        <v>0</v>
      </c>
      <c r="H69" s="11">
        <v>9.1999999999999993</v>
      </c>
      <c r="I69" s="10">
        <f t="shared" si="2"/>
        <v>110.39999999999999</v>
      </c>
      <c r="J69" s="11">
        <v>7.8</v>
      </c>
      <c r="K69" s="10">
        <f t="shared" si="3"/>
        <v>93.6</v>
      </c>
      <c r="L69" s="35">
        <f t="shared" si="4"/>
        <v>0</v>
      </c>
    </row>
    <row r="70" spans="1:12" x14ac:dyDescent="0.3">
      <c r="A70" s="6" t="s">
        <v>79</v>
      </c>
      <c r="B70" s="2" t="s">
        <v>208</v>
      </c>
      <c r="C70" s="3">
        <v>82.15</v>
      </c>
      <c r="D70" s="4">
        <v>24</v>
      </c>
      <c r="E70" s="10">
        <f t="shared" si="0"/>
        <v>1971.6000000000001</v>
      </c>
      <c r="F70" s="11">
        <v>1.73</v>
      </c>
      <c r="G70" s="10">
        <f t="shared" si="1"/>
        <v>41.519999999999996</v>
      </c>
      <c r="H70" s="11">
        <v>17.7</v>
      </c>
      <c r="I70" s="10">
        <f t="shared" si="2"/>
        <v>424.79999999999995</v>
      </c>
      <c r="J70" s="11">
        <v>62.72</v>
      </c>
      <c r="K70" s="10">
        <f t="shared" si="3"/>
        <v>1505.28</v>
      </c>
      <c r="L70" s="35">
        <f t="shared" si="4"/>
        <v>0</v>
      </c>
    </row>
    <row r="71" spans="1:12" x14ac:dyDescent="0.3">
      <c r="A71" s="6" t="s">
        <v>79</v>
      </c>
      <c r="B71" s="2" t="s">
        <v>208</v>
      </c>
      <c r="C71" s="3">
        <v>480.68900000000002</v>
      </c>
      <c r="D71" s="4">
        <v>24</v>
      </c>
      <c r="E71" s="10">
        <f t="shared" si="0"/>
        <v>11536.536</v>
      </c>
      <c r="F71" s="11"/>
      <c r="G71" s="10">
        <f t="shared" si="1"/>
        <v>0</v>
      </c>
      <c r="H71" s="11">
        <v>124.12</v>
      </c>
      <c r="I71" s="10">
        <f t="shared" si="2"/>
        <v>2978.88</v>
      </c>
      <c r="J71" s="11">
        <v>356.56900000000002</v>
      </c>
      <c r="K71" s="10">
        <f t="shared" si="3"/>
        <v>8557.6560000000009</v>
      </c>
      <c r="L71" s="35">
        <f t="shared" si="4"/>
        <v>0</v>
      </c>
    </row>
    <row r="72" spans="1:12" x14ac:dyDescent="0.3">
      <c r="A72" s="6" t="s">
        <v>80</v>
      </c>
      <c r="B72" s="2" t="s">
        <v>2</v>
      </c>
      <c r="C72" s="3">
        <v>3.6667999999999998</v>
      </c>
      <c r="D72" s="4">
        <v>410.03</v>
      </c>
      <c r="E72" s="10">
        <f t="shared" si="0"/>
        <v>1503.4980039999998</v>
      </c>
      <c r="F72" s="11"/>
      <c r="G72" s="10">
        <f t="shared" si="1"/>
        <v>0</v>
      </c>
      <c r="H72" s="11">
        <v>3.6667999999999998</v>
      </c>
      <c r="I72" s="10">
        <f t="shared" si="2"/>
        <v>1503.4980039999998</v>
      </c>
      <c r="J72" s="11"/>
      <c r="K72" s="10">
        <f t="shared" si="3"/>
        <v>0</v>
      </c>
      <c r="L72" s="35">
        <f t="shared" si="4"/>
        <v>0</v>
      </c>
    </row>
    <row r="73" spans="1:12" x14ac:dyDescent="0.3">
      <c r="A73" s="6" t="s">
        <v>81</v>
      </c>
      <c r="B73" s="2" t="s">
        <v>1</v>
      </c>
      <c r="C73" s="3">
        <v>18</v>
      </c>
      <c r="D73" s="4">
        <v>43.76</v>
      </c>
      <c r="E73" s="10">
        <f t="shared" si="0"/>
        <v>787.68</v>
      </c>
      <c r="F73" s="11"/>
      <c r="G73" s="10">
        <f t="shared" si="1"/>
        <v>0</v>
      </c>
      <c r="H73" s="11"/>
      <c r="I73" s="10">
        <f t="shared" si="2"/>
        <v>0</v>
      </c>
      <c r="J73" s="11">
        <v>18</v>
      </c>
      <c r="K73" s="10">
        <f t="shared" si="3"/>
        <v>787.68</v>
      </c>
      <c r="L73" s="35">
        <f t="shared" si="4"/>
        <v>0</v>
      </c>
    </row>
    <row r="74" spans="1:12" x14ac:dyDescent="0.3">
      <c r="A74" s="6" t="s">
        <v>232</v>
      </c>
      <c r="B74" s="2" t="s">
        <v>253</v>
      </c>
      <c r="C74" s="3">
        <v>397.92</v>
      </c>
      <c r="D74" s="4">
        <v>67.02</v>
      </c>
      <c r="E74" s="10">
        <f t="shared" si="0"/>
        <v>26668.598399999999</v>
      </c>
      <c r="F74" s="11"/>
      <c r="G74" s="10">
        <f t="shared" si="1"/>
        <v>0</v>
      </c>
      <c r="H74" s="11">
        <v>386.44</v>
      </c>
      <c r="I74" s="10">
        <f t="shared" si="2"/>
        <v>25899.208799999997</v>
      </c>
      <c r="J74" s="11">
        <v>11.48</v>
      </c>
      <c r="K74" s="10">
        <f t="shared" si="3"/>
        <v>769.38959999999997</v>
      </c>
      <c r="L74" s="35">
        <f t="shared" si="4"/>
        <v>0</v>
      </c>
    </row>
    <row r="75" spans="1:12" x14ac:dyDescent="0.3">
      <c r="A75" s="6" t="s">
        <v>233</v>
      </c>
      <c r="B75" s="2" t="s">
        <v>0</v>
      </c>
      <c r="C75" s="3">
        <v>1492.2</v>
      </c>
      <c r="D75" s="4">
        <v>7.0000000000000007E-2</v>
      </c>
      <c r="E75" s="10">
        <f t="shared" si="0"/>
        <v>104.45400000000001</v>
      </c>
      <c r="F75" s="11"/>
      <c r="G75" s="10">
        <f t="shared" si="1"/>
        <v>0</v>
      </c>
      <c r="H75" s="11">
        <v>1449.16</v>
      </c>
      <c r="I75" s="10">
        <f t="shared" si="2"/>
        <v>101.44120000000001</v>
      </c>
      <c r="J75" s="11">
        <v>43.04</v>
      </c>
      <c r="K75" s="10">
        <f t="shared" si="3"/>
        <v>3.0128000000000004</v>
      </c>
      <c r="L75" s="35">
        <f t="shared" si="4"/>
        <v>0</v>
      </c>
    </row>
    <row r="76" spans="1:12" x14ac:dyDescent="0.3">
      <c r="A76" s="6" t="s">
        <v>82</v>
      </c>
      <c r="B76" s="2" t="s">
        <v>3</v>
      </c>
      <c r="C76" s="3">
        <v>271.12880000000001</v>
      </c>
      <c r="D76" s="4">
        <v>5</v>
      </c>
      <c r="E76" s="10">
        <f t="shared" si="0"/>
        <v>1355.644</v>
      </c>
      <c r="F76" s="11"/>
      <c r="G76" s="10">
        <f t="shared" si="1"/>
        <v>0</v>
      </c>
      <c r="H76" s="11">
        <v>271.12880000000001</v>
      </c>
      <c r="I76" s="10">
        <f t="shared" si="2"/>
        <v>1355.644</v>
      </c>
      <c r="J76" s="11"/>
      <c r="K76" s="10">
        <f t="shared" si="3"/>
        <v>0</v>
      </c>
      <c r="L76" s="35">
        <f t="shared" si="4"/>
        <v>0</v>
      </c>
    </row>
    <row r="77" spans="1:12" x14ac:dyDescent="0.3">
      <c r="A77" s="6" t="s">
        <v>83</v>
      </c>
      <c r="B77" s="2" t="s">
        <v>207</v>
      </c>
      <c r="C77" s="3">
        <v>169.0506</v>
      </c>
      <c r="D77" s="4">
        <v>0.12</v>
      </c>
      <c r="E77" s="10">
        <f t="shared" si="0"/>
        <v>20.286072000000001</v>
      </c>
      <c r="F77" s="11">
        <v>169.0506</v>
      </c>
      <c r="G77" s="10">
        <f t="shared" si="1"/>
        <v>20.286072000000001</v>
      </c>
      <c r="H77" s="11"/>
      <c r="I77" s="10">
        <f t="shared" si="2"/>
        <v>0</v>
      </c>
      <c r="J77" s="11"/>
      <c r="K77" s="10">
        <f t="shared" si="3"/>
        <v>0</v>
      </c>
      <c r="L77" s="35">
        <f t="shared" si="4"/>
        <v>0</v>
      </c>
    </row>
    <row r="78" spans="1:12" x14ac:dyDescent="0.3">
      <c r="A78" s="6" t="s">
        <v>84</v>
      </c>
      <c r="B78" s="2" t="s">
        <v>208</v>
      </c>
      <c r="C78" s="3">
        <v>44.487400000000001</v>
      </c>
      <c r="D78" s="4">
        <v>13.87</v>
      </c>
      <c r="E78" s="10">
        <f t="shared" si="0"/>
        <v>617.04023799999993</v>
      </c>
      <c r="F78" s="11">
        <v>44.487400000000001</v>
      </c>
      <c r="G78" s="10">
        <f t="shared" si="1"/>
        <v>617.04023799999993</v>
      </c>
      <c r="H78" s="11"/>
      <c r="I78" s="10">
        <f t="shared" si="2"/>
        <v>0</v>
      </c>
      <c r="J78" s="11"/>
      <c r="K78" s="10">
        <f t="shared" si="3"/>
        <v>0</v>
      </c>
      <c r="L78" s="35">
        <f t="shared" si="4"/>
        <v>0</v>
      </c>
    </row>
    <row r="79" spans="1:12" x14ac:dyDescent="0.3">
      <c r="A79" s="6" t="s">
        <v>85</v>
      </c>
      <c r="B79" s="2" t="s">
        <v>208</v>
      </c>
      <c r="C79" s="3">
        <v>3.0059999999999998</v>
      </c>
      <c r="D79" s="4">
        <v>35.130000000000003</v>
      </c>
      <c r="E79" s="10">
        <f t="shared" si="0"/>
        <v>105.60078</v>
      </c>
      <c r="F79" s="11"/>
      <c r="G79" s="10">
        <f t="shared" si="1"/>
        <v>0</v>
      </c>
      <c r="H79" s="11"/>
      <c r="I79" s="10">
        <f t="shared" si="2"/>
        <v>0</v>
      </c>
      <c r="J79" s="11">
        <v>3.0059999999999998</v>
      </c>
      <c r="K79" s="10">
        <f t="shared" si="3"/>
        <v>105.60078</v>
      </c>
      <c r="L79" s="35">
        <f t="shared" si="4"/>
        <v>0</v>
      </c>
    </row>
    <row r="80" spans="1:12" x14ac:dyDescent="0.3">
      <c r="A80" s="6" t="s">
        <v>86</v>
      </c>
      <c r="B80" s="2" t="s">
        <v>0</v>
      </c>
      <c r="C80" s="3">
        <v>636.40499999999997</v>
      </c>
      <c r="D80" s="4">
        <v>48</v>
      </c>
      <c r="E80" s="10">
        <f t="shared" si="0"/>
        <v>30547.439999999999</v>
      </c>
      <c r="F80" s="11"/>
      <c r="G80" s="10">
        <f t="shared" si="1"/>
        <v>0</v>
      </c>
      <c r="H80" s="11">
        <v>68.84</v>
      </c>
      <c r="I80" s="10">
        <f t="shared" si="2"/>
        <v>3304.32</v>
      </c>
      <c r="J80" s="11">
        <v>567.56500000000005</v>
      </c>
      <c r="K80" s="10">
        <f t="shared" si="3"/>
        <v>27243.120000000003</v>
      </c>
      <c r="L80" s="35">
        <f t="shared" si="4"/>
        <v>0</v>
      </c>
    </row>
    <row r="81" spans="1:12" x14ac:dyDescent="0.3">
      <c r="A81" s="6" t="s">
        <v>87</v>
      </c>
      <c r="B81" s="2" t="s">
        <v>207</v>
      </c>
      <c r="C81" s="3">
        <v>8235</v>
      </c>
      <c r="D81" s="4">
        <v>2.1</v>
      </c>
      <c r="E81" s="10">
        <f t="shared" si="0"/>
        <v>17293.5</v>
      </c>
      <c r="F81" s="11"/>
      <c r="G81" s="10">
        <f t="shared" si="1"/>
        <v>0</v>
      </c>
      <c r="H81" s="11">
        <v>642.29</v>
      </c>
      <c r="I81" s="10">
        <f t="shared" si="2"/>
        <v>1348.809</v>
      </c>
      <c r="J81" s="11">
        <v>7592.71</v>
      </c>
      <c r="K81" s="10">
        <f t="shared" si="3"/>
        <v>15944.691000000001</v>
      </c>
      <c r="L81" s="35">
        <f t="shared" si="4"/>
        <v>0</v>
      </c>
    </row>
    <row r="82" spans="1:12" x14ac:dyDescent="0.3">
      <c r="A82" s="6" t="s">
        <v>88</v>
      </c>
      <c r="B82" s="2" t="s">
        <v>0</v>
      </c>
      <c r="C82" s="3">
        <v>2</v>
      </c>
      <c r="D82" s="4">
        <v>5750</v>
      </c>
      <c r="E82" s="10">
        <f t="shared" si="0"/>
        <v>11500</v>
      </c>
      <c r="F82" s="11"/>
      <c r="G82" s="10">
        <f t="shared" si="1"/>
        <v>0</v>
      </c>
      <c r="H82" s="11">
        <v>2</v>
      </c>
      <c r="I82" s="10">
        <f t="shared" si="2"/>
        <v>11500</v>
      </c>
      <c r="J82" s="11"/>
      <c r="K82" s="10">
        <f t="shared" si="3"/>
        <v>0</v>
      </c>
      <c r="L82" s="35">
        <f t="shared" si="4"/>
        <v>0</v>
      </c>
    </row>
    <row r="83" spans="1:12" x14ac:dyDescent="0.3">
      <c r="A83" s="6" t="s">
        <v>89</v>
      </c>
      <c r="B83" s="2" t="s">
        <v>0</v>
      </c>
      <c r="C83" s="3">
        <v>1</v>
      </c>
      <c r="D83" s="4">
        <v>5750</v>
      </c>
      <c r="E83" s="10">
        <f t="shared" si="0"/>
        <v>5750</v>
      </c>
      <c r="F83" s="11"/>
      <c r="G83" s="10">
        <f t="shared" si="1"/>
        <v>0</v>
      </c>
      <c r="H83" s="11">
        <v>1</v>
      </c>
      <c r="I83" s="10">
        <f t="shared" si="2"/>
        <v>5750</v>
      </c>
      <c r="J83" s="11"/>
      <c r="K83" s="10">
        <f t="shared" si="3"/>
        <v>0</v>
      </c>
      <c r="L83" s="35">
        <f t="shared" si="4"/>
        <v>0</v>
      </c>
    </row>
    <row r="84" spans="1:12" x14ac:dyDescent="0.3">
      <c r="A84" s="6" t="s">
        <v>90</v>
      </c>
      <c r="B84" s="2" t="s">
        <v>0</v>
      </c>
      <c r="C84" s="3">
        <v>4</v>
      </c>
      <c r="D84" s="4">
        <v>850</v>
      </c>
      <c r="E84" s="10">
        <f t="shared" si="0"/>
        <v>3400</v>
      </c>
      <c r="F84" s="11"/>
      <c r="G84" s="10">
        <f t="shared" si="1"/>
        <v>0</v>
      </c>
      <c r="H84" s="11"/>
      <c r="I84" s="10">
        <f t="shared" si="2"/>
        <v>0</v>
      </c>
      <c r="J84" s="11">
        <v>4</v>
      </c>
      <c r="K84" s="10">
        <f t="shared" si="3"/>
        <v>3400</v>
      </c>
      <c r="L84" s="35">
        <f t="shared" si="4"/>
        <v>0</v>
      </c>
    </row>
    <row r="85" spans="1:12" x14ac:dyDescent="0.3">
      <c r="A85" s="6" t="s">
        <v>91</v>
      </c>
      <c r="B85" s="2" t="s">
        <v>206</v>
      </c>
      <c r="C85" s="3">
        <v>5.2591000000000001</v>
      </c>
      <c r="D85" s="4">
        <v>183.16</v>
      </c>
      <c r="E85" s="10">
        <f t="shared" si="0"/>
        <v>963.256756</v>
      </c>
      <c r="F85" s="11"/>
      <c r="G85" s="10">
        <f t="shared" si="1"/>
        <v>0</v>
      </c>
      <c r="H85" s="11">
        <v>5.0199999999999996</v>
      </c>
      <c r="I85" s="10">
        <f t="shared" si="2"/>
        <v>919.46319999999992</v>
      </c>
      <c r="J85" s="11">
        <v>0.23910000000000101</v>
      </c>
      <c r="K85" s="10">
        <f t="shared" si="3"/>
        <v>43.79355600000018</v>
      </c>
      <c r="L85" s="35">
        <f t="shared" si="4"/>
        <v>0</v>
      </c>
    </row>
    <row r="86" spans="1:12" x14ac:dyDescent="0.3">
      <c r="A86" s="6" t="s">
        <v>92</v>
      </c>
      <c r="B86" s="2" t="s">
        <v>3</v>
      </c>
      <c r="C86" s="3">
        <v>85.768699999999995</v>
      </c>
      <c r="D86" s="4">
        <v>19.5</v>
      </c>
      <c r="E86" s="10">
        <f t="shared" si="0"/>
        <v>1672.48965</v>
      </c>
      <c r="F86" s="11"/>
      <c r="G86" s="10">
        <f t="shared" si="1"/>
        <v>0</v>
      </c>
      <c r="H86" s="11">
        <v>1.9786999999999899</v>
      </c>
      <c r="I86" s="10">
        <f t="shared" si="2"/>
        <v>38.584649999999804</v>
      </c>
      <c r="J86" s="11">
        <v>83.79</v>
      </c>
      <c r="K86" s="10">
        <f t="shared" si="3"/>
        <v>1633.9050000000002</v>
      </c>
      <c r="L86" s="35">
        <f t="shared" si="4"/>
        <v>0</v>
      </c>
    </row>
    <row r="87" spans="1:12" x14ac:dyDescent="0.3">
      <c r="A87" s="6" t="s">
        <v>93</v>
      </c>
      <c r="B87" s="2" t="s">
        <v>3</v>
      </c>
      <c r="C87" s="3">
        <v>5.9939999999999998</v>
      </c>
      <c r="D87" s="4">
        <v>9.44</v>
      </c>
      <c r="E87" s="10">
        <f t="shared" si="0"/>
        <v>56.583359999999992</v>
      </c>
      <c r="F87" s="11"/>
      <c r="G87" s="10">
        <f t="shared" si="1"/>
        <v>0</v>
      </c>
      <c r="H87" s="11"/>
      <c r="I87" s="10">
        <f t="shared" si="2"/>
        <v>0</v>
      </c>
      <c r="J87" s="11">
        <v>5.9939999999999998</v>
      </c>
      <c r="K87" s="10">
        <f t="shared" si="3"/>
        <v>56.583359999999992</v>
      </c>
      <c r="L87" s="35">
        <f t="shared" si="4"/>
        <v>0</v>
      </c>
    </row>
    <row r="88" spans="1:12" x14ac:dyDescent="0.3">
      <c r="A88" s="6" t="s">
        <v>94</v>
      </c>
      <c r="B88" s="2" t="s">
        <v>0</v>
      </c>
      <c r="C88" s="3">
        <v>2</v>
      </c>
      <c r="D88" s="4">
        <v>4800</v>
      </c>
      <c r="E88" s="10">
        <f t="shared" si="0"/>
        <v>9600</v>
      </c>
      <c r="F88" s="11"/>
      <c r="G88" s="10">
        <f t="shared" si="1"/>
        <v>0</v>
      </c>
      <c r="H88" s="11">
        <v>2</v>
      </c>
      <c r="I88" s="10">
        <f t="shared" si="2"/>
        <v>9600</v>
      </c>
      <c r="J88" s="11"/>
      <c r="K88" s="10">
        <f t="shared" si="3"/>
        <v>0</v>
      </c>
      <c r="L88" s="35">
        <f t="shared" si="4"/>
        <v>0</v>
      </c>
    </row>
    <row r="89" spans="1:12" x14ac:dyDescent="0.3">
      <c r="A89" s="6" t="s">
        <v>95</v>
      </c>
      <c r="B89" s="2" t="s">
        <v>0</v>
      </c>
      <c r="C89" s="3">
        <v>10.8</v>
      </c>
      <c r="D89" s="4">
        <v>680</v>
      </c>
      <c r="E89" s="10">
        <f t="shared" si="0"/>
        <v>7344.0000000000009</v>
      </c>
      <c r="F89" s="11"/>
      <c r="G89" s="10">
        <f t="shared" si="1"/>
        <v>0</v>
      </c>
      <c r="H89" s="11">
        <v>6.74</v>
      </c>
      <c r="I89" s="10">
        <f t="shared" si="2"/>
        <v>4583.2</v>
      </c>
      <c r="J89" s="11">
        <v>4.0599999999999996</v>
      </c>
      <c r="K89" s="10">
        <f t="shared" si="3"/>
        <v>2760.7999999999997</v>
      </c>
      <c r="L89" s="35">
        <f t="shared" si="4"/>
        <v>0</v>
      </c>
    </row>
    <row r="90" spans="1:12" x14ac:dyDescent="0.3">
      <c r="A90" s="6" t="s">
        <v>96</v>
      </c>
      <c r="B90" s="2" t="s">
        <v>0</v>
      </c>
      <c r="C90" s="3">
        <v>65</v>
      </c>
      <c r="D90" s="4">
        <v>200</v>
      </c>
      <c r="E90" s="10">
        <f t="shared" si="0"/>
        <v>13000</v>
      </c>
      <c r="F90" s="11"/>
      <c r="G90" s="10">
        <f t="shared" si="1"/>
        <v>0</v>
      </c>
      <c r="H90" s="11"/>
      <c r="I90" s="10">
        <f t="shared" si="2"/>
        <v>0</v>
      </c>
      <c r="J90" s="11">
        <v>65</v>
      </c>
      <c r="K90" s="10">
        <f t="shared" si="3"/>
        <v>13000</v>
      </c>
      <c r="L90" s="35">
        <f t="shared" si="4"/>
        <v>0</v>
      </c>
    </row>
    <row r="91" spans="1:12" x14ac:dyDescent="0.3">
      <c r="A91" s="6" t="s">
        <v>97</v>
      </c>
      <c r="B91" s="2" t="s">
        <v>0</v>
      </c>
      <c r="C91" s="3">
        <v>481.4</v>
      </c>
      <c r="D91" s="4">
        <v>1</v>
      </c>
      <c r="E91" s="10">
        <f t="shared" si="0"/>
        <v>481.4</v>
      </c>
      <c r="F91" s="11">
        <v>481.4</v>
      </c>
      <c r="G91" s="10">
        <f t="shared" si="1"/>
        <v>481.4</v>
      </c>
      <c r="H91" s="11"/>
      <c r="I91" s="10">
        <f t="shared" si="2"/>
        <v>0</v>
      </c>
      <c r="J91" s="11"/>
      <c r="K91" s="10">
        <f t="shared" si="3"/>
        <v>0</v>
      </c>
      <c r="L91" s="35">
        <f t="shared" si="4"/>
        <v>0</v>
      </c>
    </row>
    <row r="92" spans="1:12" x14ac:dyDescent="0.3">
      <c r="A92" s="6" t="s">
        <v>234</v>
      </c>
      <c r="B92" s="2" t="s">
        <v>0</v>
      </c>
      <c r="C92" s="3">
        <v>3103.8687</v>
      </c>
      <c r="D92" s="4">
        <v>1.6</v>
      </c>
      <c r="E92" s="10">
        <f t="shared" si="0"/>
        <v>4966.1899200000007</v>
      </c>
      <c r="F92" s="11"/>
      <c r="G92" s="10">
        <f t="shared" si="1"/>
        <v>0</v>
      </c>
      <c r="H92" s="11">
        <v>888.06870000000004</v>
      </c>
      <c r="I92" s="10">
        <f t="shared" si="2"/>
        <v>1420.9099200000001</v>
      </c>
      <c r="J92" s="11">
        <v>2215.8000000000002</v>
      </c>
      <c r="K92" s="10">
        <f t="shared" si="3"/>
        <v>3545.2800000000007</v>
      </c>
      <c r="L92" s="35">
        <f t="shared" si="4"/>
        <v>0</v>
      </c>
    </row>
    <row r="93" spans="1:12" x14ac:dyDescent="0.3">
      <c r="A93" s="6" t="s">
        <v>98</v>
      </c>
      <c r="B93" s="2" t="s">
        <v>0</v>
      </c>
      <c r="C93" s="3">
        <v>2</v>
      </c>
      <c r="D93" s="4">
        <v>7540</v>
      </c>
      <c r="E93" s="10">
        <f t="shared" si="0"/>
        <v>15080</v>
      </c>
      <c r="F93" s="11"/>
      <c r="G93" s="10">
        <f t="shared" si="1"/>
        <v>0</v>
      </c>
      <c r="H93" s="11">
        <v>2</v>
      </c>
      <c r="I93" s="10">
        <f t="shared" si="2"/>
        <v>15080</v>
      </c>
      <c r="J93" s="11"/>
      <c r="K93" s="10">
        <f t="shared" si="3"/>
        <v>0</v>
      </c>
      <c r="L93" s="35">
        <f t="shared" si="4"/>
        <v>0</v>
      </c>
    </row>
    <row r="94" spans="1:12" x14ac:dyDescent="0.3">
      <c r="A94" s="6" t="s">
        <v>99</v>
      </c>
      <c r="B94" s="2" t="s">
        <v>0</v>
      </c>
      <c r="C94" s="3">
        <v>27</v>
      </c>
      <c r="D94" s="4">
        <v>120</v>
      </c>
      <c r="E94" s="10">
        <f t="shared" si="0"/>
        <v>3240</v>
      </c>
      <c r="F94" s="11"/>
      <c r="G94" s="10">
        <f t="shared" si="1"/>
        <v>0</v>
      </c>
      <c r="H94" s="11">
        <v>27</v>
      </c>
      <c r="I94" s="10">
        <f t="shared" si="2"/>
        <v>3240</v>
      </c>
      <c r="J94" s="11"/>
      <c r="K94" s="10">
        <f t="shared" si="3"/>
        <v>0</v>
      </c>
      <c r="L94" s="35">
        <f t="shared" si="4"/>
        <v>0</v>
      </c>
    </row>
    <row r="95" spans="1:12" x14ac:dyDescent="0.3">
      <c r="A95" s="6" t="s">
        <v>100</v>
      </c>
      <c r="B95" s="2" t="s">
        <v>0</v>
      </c>
      <c r="C95" s="3">
        <v>21</v>
      </c>
      <c r="D95" s="4">
        <v>2150</v>
      </c>
      <c r="E95" s="10">
        <f t="shared" ref="E95:E158" si="5">C95*D95</f>
        <v>45150</v>
      </c>
      <c r="F95" s="11"/>
      <c r="G95" s="10">
        <f t="shared" ref="G95:G158" si="6">F95*D95</f>
        <v>0</v>
      </c>
      <c r="H95" s="11">
        <v>20.62</v>
      </c>
      <c r="I95" s="10">
        <f t="shared" ref="I95:I158" si="7">H95*D95</f>
        <v>44333</v>
      </c>
      <c r="J95" s="11">
        <v>0.38</v>
      </c>
      <c r="K95" s="10">
        <f t="shared" ref="K95:K158" si="8">D95*J95</f>
        <v>817</v>
      </c>
      <c r="L95" s="35">
        <f t="shared" ref="L95:L158" si="9">+F95+H95+J95-C95</f>
        <v>0</v>
      </c>
    </row>
    <row r="96" spans="1:12" x14ac:dyDescent="0.3">
      <c r="A96" s="6" t="s">
        <v>101</v>
      </c>
      <c r="B96" s="2" t="s">
        <v>0</v>
      </c>
      <c r="C96" s="3">
        <v>63</v>
      </c>
      <c r="D96" s="4">
        <v>440</v>
      </c>
      <c r="E96" s="10">
        <f t="shared" si="5"/>
        <v>27720</v>
      </c>
      <c r="F96" s="11"/>
      <c r="G96" s="10">
        <f t="shared" si="6"/>
        <v>0</v>
      </c>
      <c r="H96" s="11">
        <v>63</v>
      </c>
      <c r="I96" s="10">
        <f t="shared" si="7"/>
        <v>27720</v>
      </c>
      <c r="J96" s="11"/>
      <c r="K96" s="10">
        <f t="shared" si="8"/>
        <v>0</v>
      </c>
      <c r="L96" s="35">
        <f t="shared" si="9"/>
        <v>0</v>
      </c>
    </row>
    <row r="97" spans="1:12" x14ac:dyDescent="0.3">
      <c r="A97" s="6" t="s">
        <v>102</v>
      </c>
      <c r="B97" s="2" t="s">
        <v>0</v>
      </c>
      <c r="C97" s="3">
        <v>30</v>
      </c>
      <c r="D97" s="4">
        <v>694</v>
      </c>
      <c r="E97" s="10">
        <f t="shared" si="5"/>
        <v>20820</v>
      </c>
      <c r="F97" s="11"/>
      <c r="G97" s="10">
        <f t="shared" si="6"/>
        <v>0</v>
      </c>
      <c r="H97" s="11">
        <v>30</v>
      </c>
      <c r="I97" s="10">
        <f t="shared" si="7"/>
        <v>20820</v>
      </c>
      <c r="J97" s="11"/>
      <c r="K97" s="10">
        <f t="shared" si="8"/>
        <v>0</v>
      </c>
      <c r="L97" s="35">
        <f t="shared" si="9"/>
        <v>0</v>
      </c>
    </row>
    <row r="98" spans="1:12" x14ac:dyDescent="0.3">
      <c r="A98" s="6" t="s">
        <v>103</v>
      </c>
      <c r="B98" s="2" t="s">
        <v>209</v>
      </c>
      <c r="C98" s="3">
        <v>300</v>
      </c>
      <c r="D98" s="4">
        <v>2</v>
      </c>
      <c r="E98" s="10">
        <f t="shared" si="5"/>
        <v>600</v>
      </c>
      <c r="F98" s="11">
        <v>300</v>
      </c>
      <c r="G98" s="10">
        <f t="shared" si="6"/>
        <v>600</v>
      </c>
      <c r="H98" s="11"/>
      <c r="I98" s="10">
        <f t="shared" si="7"/>
        <v>0</v>
      </c>
      <c r="J98" s="11"/>
      <c r="K98" s="10">
        <f t="shared" si="8"/>
        <v>0</v>
      </c>
      <c r="L98" s="35">
        <f t="shared" si="9"/>
        <v>0</v>
      </c>
    </row>
    <row r="99" spans="1:12" x14ac:dyDescent="0.3">
      <c r="A99" s="6" t="s">
        <v>104</v>
      </c>
      <c r="B99" s="2" t="s">
        <v>209</v>
      </c>
      <c r="C99" s="3">
        <v>1950</v>
      </c>
      <c r="D99" s="4">
        <v>6.8</v>
      </c>
      <c r="E99" s="10">
        <f t="shared" si="5"/>
        <v>13260</v>
      </c>
      <c r="F99" s="11">
        <v>1950</v>
      </c>
      <c r="G99" s="10">
        <f t="shared" si="6"/>
        <v>13260</v>
      </c>
      <c r="H99" s="11"/>
      <c r="I99" s="10">
        <f t="shared" si="7"/>
        <v>0</v>
      </c>
      <c r="J99" s="11"/>
      <c r="K99" s="10">
        <f t="shared" si="8"/>
        <v>0</v>
      </c>
      <c r="L99" s="35">
        <f t="shared" si="9"/>
        <v>0</v>
      </c>
    </row>
    <row r="100" spans="1:12" x14ac:dyDescent="0.3">
      <c r="A100" s="6" t="s">
        <v>105</v>
      </c>
      <c r="B100" s="2" t="s">
        <v>209</v>
      </c>
      <c r="C100" s="3">
        <v>1500</v>
      </c>
      <c r="D100" s="4">
        <v>9.1</v>
      </c>
      <c r="E100" s="10">
        <f t="shared" si="5"/>
        <v>13650</v>
      </c>
      <c r="F100" s="11">
        <v>1500</v>
      </c>
      <c r="G100" s="10">
        <f t="shared" si="6"/>
        <v>13650</v>
      </c>
      <c r="H100" s="11"/>
      <c r="I100" s="10">
        <f t="shared" si="7"/>
        <v>0</v>
      </c>
      <c r="J100" s="11"/>
      <c r="K100" s="10">
        <f t="shared" si="8"/>
        <v>0</v>
      </c>
      <c r="L100" s="35">
        <f t="shared" si="9"/>
        <v>0</v>
      </c>
    </row>
    <row r="101" spans="1:12" x14ac:dyDescent="0.3">
      <c r="A101" s="6" t="s">
        <v>106</v>
      </c>
      <c r="B101" s="2" t="s">
        <v>209</v>
      </c>
      <c r="C101" s="3">
        <v>900</v>
      </c>
      <c r="D101" s="4">
        <v>9</v>
      </c>
      <c r="E101" s="10">
        <f t="shared" si="5"/>
        <v>8100</v>
      </c>
      <c r="F101" s="11">
        <v>900</v>
      </c>
      <c r="G101" s="10">
        <f t="shared" si="6"/>
        <v>8100</v>
      </c>
      <c r="H101" s="11"/>
      <c r="I101" s="10">
        <f t="shared" si="7"/>
        <v>0</v>
      </c>
      <c r="J101" s="11"/>
      <c r="K101" s="10">
        <f t="shared" si="8"/>
        <v>0</v>
      </c>
      <c r="L101" s="35">
        <f t="shared" si="9"/>
        <v>0</v>
      </c>
    </row>
    <row r="102" spans="1:12" x14ac:dyDescent="0.3">
      <c r="A102" s="6" t="s">
        <v>107</v>
      </c>
      <c r="B102" s="2" t="s">
        <v>0</v>
      </c>
      <c r="C102" s="3">
        <v>1200</v>
      </c>
      <c r="D102" s="4">
        <v>12</v>
      </c>
      <c r="E102" s="10">
        <f t="shared" si="5"/>
        <v>14400</v>
      </c>
      <c r="F102" s="11">
        <v>1200</v>
      </c>
      <c r="G102" s="10">
        <f t="shared" si="6"/>
        <v>14400</v>
      </c>
      <c r="H102" s="11"/>
      <c r="I102" s="10">
        <f t="shared" si="7"/>
        <v>0</v>
      </c>
      <c r="J102" s="11"/>
      <c r="K102" s="10">
        <f t="shared" si="8"/>
        <v>0</v>
      </c>
      <c r="L102" s="35">
        <f t="shared" si="9"/>
        <v>0</v>
      </c>
    </row>
    <row r="103" spans="1:12" x14ac:dyDescent="0.3">
      <c r="A103" s="6" t="s">
        <v>108</v>
      </c>
      <c r="B103" s="2" t="s">
        <v>0</v>
      </c>
      <c r="C103" s="3">
        <v>300</v>
      </c>
      <c r="D103" s="4">
        <v>22.9</v>
      </c>
      <c r="E103" s="10">
        <f t="shared" si="5"/>
        <v>6870</v>
      </c>
      <c r="F103" s="11">
        <v>300</v>
      </c>
      <c r="G103" s="10">
        <f t="shared" si="6"/>
        <v>6870</v>
      </c>
      <c r="H103" s="11"/>
      <c r="I103" s="10">
        <f t="shared" si="7"/>
        <v>0</v>
      </c>
      <c r="J103" s="11"/>
      <c r="K103" s="10">
        <f t="shared" si="8"/>
        <v>0</v>
      </c>
      <c r="L103" s="35">
        <f t="shared" si="9"/>
        <v>0</v>
      </c>
    </row>
    <row r="104" spans="1:12" x14ac:dyDescent="0.3">
      <c r="A104" s="6" t="s">
        <v>109</v>
      </c>
      <c r="B104" s="2" t="s">
        <v>0</v>
      </c>
      <c r="C104" s="3">
        <v>1200</v>
      </c>
      <c r="D104" s="4">
        <v>33</v>
      </c>
      <c r="E104" s="10">
        <f t="shared" si="5"/>
        <v>39600</v>
      </c>
      <c r="F104" s="11">
        <v>1200</v>
      </c>
      <c r="G104" s="10">
        <f t="shared" si="6"/>
        <v>39600</v>
      </c>
      <c r="H104" s="11"/>
      <c r="I104" s="10">
        <f t="shared" si="7"/>
        <v>0</v>
      </c>
      <c r="J104" s="11"/>
      <c r="K104" s="10">
        <f t="shared" si="8"/>
        <v>0</v>
      </c>
      <c r="L104" s="35">
        <f t="shared" si="9"/>
        <v>0</v>
      </c>
    </row>
    <row r="105" spans="1:12" x14ac:dyDescent="0.3">
      <c r="A105" s="6" t="s">
        <v>110</v>
      </c>
      <c r="B105" s="2" t="s">
        <v>0</v>
      </c>
      <c r="C105" s="3">
        <v>1350</v>
      </c>
      <c r="D105" s="4">
        <v>22.8</v>
      </c>
      <c r="E105" s="10">
        <f t="shared" si="5"/>
        <v>30780</v>
      </c>
      <c r="F105" s="11">
        <v>1350</v>
      </c>
      <c r="G105" s="10">
        <f t="shared" si="6"/>
        <v>30780</v>
      </c>
      <c r="H105" s="11"/>
      <c r="I105" s="10">
        <f t="shared" si="7"/>
        <v>0</v>
      </c>
      <c r="J105" s="11"/>
      <c r="K105" s="10">
        <f t="shared" si="8"/>
        <v>0</v>
      </c>
      <c r="L105" s="35">
        <f t="shared" si="9"/>
        <v>0</v>
      </c>
    </row>
    <row r="106" spans="1:12" x14ac:dyDescent="0.3">
      <c r="A106" s="6" t="s">
        <v>111</v>
      </c>
      <c r="B106" s="2" t="s">
        <v>0</v>
      </c>
      <c r="C106" s="3">
        <v>600</v>
      </c>
      <c r="D106" s="4">
        <v>5</v>
      </c>
      <c r="E106" s="10">
        <f t="shared" si="5"/>
        <v>3000</v>
      </c>
      <c r="F106" s="11">
        <v>600</v>
      </c>
      <c r="G106" s="10">
        <f t="shared" si="6"/>
        <v>3000</v>
      </c>
      <c r="H106" s="11"/>
      <c r="I106" s="10">
        <f t="shared" si="7"/>
        <v>0</v>
      </c>
      <c r="J106" s="11"/>
      <c r="K106" s="10">
        <f t="shared" si="8"/>
        <v>0</v>
      </c>
      <c r="L106" s="35">
        <f t="shared" si="9"/>
        <v>0</v>
      </c>
    </row>
    <row r="107" spans="1:12" x14ac:dyDescent="0.3">
      <c r="A107" s="6" t="s">
        <v>112</v>
      </c>
      <c r="B107" s="2" t="s">
        <v>0</v>
      </c>
      <c r="C107" s="3">
        <v>1200</v>
      </c>
      <c r="D107" s="4">
        <v>30.9</v>
      </c>
      <c r="E107" s="10">
        <f t="shared" si="5"/>
        <v>37080</v>
      </c>
      <c r="F107" s="11">
        <v>1200</v>
      </c>
      <c r="G107" s="10">
        <f t="shared" si="6"/>
        <v>37080</v>
      </c>
      <c r="H107" s="11"/>
      <c r="I107" s="10">
        <f t="shared" si="7"/>
        <v>0</v>
      </c>
      <c r="J107" s="11"/>
      <c r="K107" s="10">
        <f t="shared" si="8"/>
        <v>0</v>
      </c>
      <c r="L107" s="35">
        <f t="shared" si="9"/>
        <v>0</v>
      </c>
    </row>
    <row r="108" spans="1:12" x14ac:dyDescent="0.3">
      <c r="A108" s="6" t="s">
        <v>113</v>
      </c>
      <c r="B108" s="2" t="s">
        <v>0</v>
      </c>
      <c r="C108" s="3">
        <v>60</v>
      </c>
      <c r="D108" s="4">
        <v>39.9</v>
      </c>
      <c r="E108" s="10">
        <f t="shared" si="5"/>
        <v>2394</v>
      </c>
      <c r="F108" s="11">
        <v>60</v>
      </c>
      <c r="G108" s="10">
        <f t="shared" si="6"/>
        <v>2394</v>
      </c>
      <c r="H108" s="11"/>
      <c r="I108" s="10">
        <f t="shared" si="7"/>
        <v>0</v>
      </c>
      <c r="J108" s="11"/>
      <c r="K108" s="10">
        <f t="shared" si="8"/>
        <v>0</v>
      </c>
      <c r="L108" s="35">
        <f t="shared" si="9"/>
        <v>0</v>
      </c>
    </row>
    <row r="109" spans="1:12" x14ac:dyDescent="0.3">
      <c r="A109" s="6" t="s">
        <v>114</v>
      </c>
      <c r="B109" s="2" t="s">
        <v>209</v>
      </c>
      <c r="C109" s="3">
        <v>150</v>
      </c>
      <c r="D109" s="4">
        <v>40</v>
      </c>
      <c r="E109" s="10">
        <f t="shared" si="5"/>
        <v>6000</v>
      </c>
      <c r="F109" s="11">
        <v>150</v>
      </c>
      <c r="G109" s="10">
        <f t="shared" si="6"/>
        <v>6000</v>
      </c>
      <c r="H109" s="11"/>
      <c r="I109" s="10">
        <f t="shared" si="7"/>
        <v>0</v>
      </c>
      <c r="J109" s="11"/>
      <c r="K109" s="10">
        <f t="shared" si="8"/>
        <v>0</v>
      </c>
      <c r="L109" s="35">
        <f t="shared" si="9"/>
        <v>0</v>
      </c>
    </row>
    <row r="110" spans="1:12" x14ac:dyDescent="0.3">
      <c r="A110" s="6" t="s">
        <v>115</v>
      </c>
      <c r="B110" s="2" t="s">
        <v>209</v>
      </c>
      <c r="C110" s="3">
        <v>90</v>
      </c>
      <c r="D110" s="4">
        <v>18.899999999999999</v>
      </c>
      <c r="E110" s="10">
        <f t="shared" si="5"/>
        <v>1700.9999999999998</v>
      </c>
      <c r="F110" s="11">
        <v>90</v>
      </c>
      <c r="G110" s="10">
        <f t="shared" si="6"/>
        <v>1700.9999999999998</v>
      </c>
      <c r="H110" s="11"/>
      <c r="I110" s="10">
        <f t="shared" si="7"/>
        <v>0</v>
      </c>
      <c r="J110" s="11"/>
      <c r="K110" s="10">
        <f t="shared" si="8"/>
        <v>0</v>
      </c>
      <c r="L110" s="35">
        <f t="shared" si="9"/>
        <v>0</v>
      </c>
    </row>
    <row r="111" spans="1:12" x14ac:dyDescent="0.3">
      <c r="A111" s="6" t="s">
        <v>116</v>
      </c>
      <c r="B111" s="2" t="s">
        <v>0</v>
      </c>
      <c r="C111" s="3">
        <v>2</v>
      </c>
      <c r="D111" s="4">
        <v>4200</v>
      </c>
      <c r="E111" s="10">
        <f t="shared" si="5"/>
        <v>8400</v>
      </c>
      <c r="F111" s="11"/>
      <c r="G111" s="10">
        <f t="shared" si="6"/>
        <v>0</v>
      </c>
      <c r="H111" s="11">
        <v>2</v>
      </c>
      <c r="I111" s="10">
        <f t="shared" si="7"/>
        <v>8400</v>
      </c>
      <c r="J111" s="11"/>
      <c r="K111" s="10">
        <f t="shared" si="8"/>
        <v>0</v>
      </c>
      <c r="L111" s="35">
        <f t="shared" si="9"/>
        <v>0</v>
      </c>
    </row>
    <row r="112" spans="1:12" x14ac:dyDescent="0.3">
      <c r="A112" s="6" t="s">
        <v>117</v>
      </c>
      <c r="B112" s="2" t="s">
        <v>0</v>
      </c>
      <c r="C112" s="3">
        <v>20</v>
      </c>
      <c r="D112" s="4">
        <v>2814.9</v>
      </c>
      <c r="E112" s="10">
        <f t="shared" si="5"/>
        <v>56298</v>
      </c>
      <c r="F112" s="11"/>
      <c r="G112" s="10">
        <f t="shared" si="6"/>
        <v>0</v>
      </c>
      <c r="H112" s="11">
        <v>20</v>
      </c>
      <c r="I112" s="10">
        <f t="shared" si="7"/>
        <v>56298</v>
      </c>
      <c r="J112" s="11"/>
      <c r="K112" s="10">
        <f t="shared" si="8"/>
        <v>0</v>
      </c>
      <c r="L112" s="35">
        <f t="shared" si="9"/>
        <v>0</v>
      </c>
    </row>
    <row r="113" spans="1:12" x14ac:dyDescent="0.3">
      <c r="A113" s="6" t="s">
        <v>118</v>
      </c>
      <c r="B113" s="2" t="s">
        <v>0</v>
      </c>
      <c r="C113" s="3">
        <v>1</v>
      </c>
      <c r="D113" s="4">
        <v>7200</v>
      </c>
      <c r="E113" s="10">
        <f t="shared" si="5"/>
        <v>7200</v>
      </c>
      <c r="F113" s="11"/>
      <c r="G113" s="10">
        <f t="shared" si="6"/>
        <v>0</v>
      </c>
      <c r="H113" s="11">
        <v>1</v>
      </c>
      <c r="I113" s="10">
        <f t="shared" si="7"/>
        <v>7200</v>
      </c>
      <c r="J113" s="11"/>
      <c r="K113" s="10">
        <f t="shared" si="8"/>
        <v>0</v>
      </c>
      <c r="L113" s="35">
        <f t="shared" si="9"/>
        <v>0</v>
      </c>
    </row>
    <row r="114" spans="1:12" x14ac:dyDescent="0.3">
      <c r="A114" s="6" t="s">
        <v>119</v>
      </c>
      <c r="B114" s="2" t="s">
        <v>0</v>
      </c>
      <c r="C114" s="3">
        <v>10</v>
      </c>
      <c r="D114" s="4">
        <v>1600</v>
      </c>
      <c r="E114" s="10">
        <f t="shared" si="5"/>
        <v>16000</v>
      </c>
      <c r="F114" s="11"/>
      <c r="G114" s="10">
        <f t="shared" si="6"/>
        <v>0</v>
      </c>
      <c r="H114" s="11">
        <v>10</v>
      </c>
      <c r="I114" s="10">
        <f t="shared" si="7"/>
        <v>16000</v>
      </c>
      <c r="J114" s="11"/>
      <c r="K114" s="10">
        <f t="shared" si="8"/>
        <v>0</v>
      </c>
      <c r="L114" s="35">
        <f t="shared" si="9"/>
        <v>0</v>
      </c>
    </row>
    <row r="115" spans="1:12" x14ac:dyDescent="0.3">
      <c r="A115" s="6" t="s">
        <v>120</v>
      </c>
      <c r="B115" s="2" t="s">
        <v>0</v>
      </c>
      <c r="C115" s="3">
        <v>5</v>
      </c>
      <c r="D115" s="4">
        <v>400</v>
      </c>
      <c r="E115" s="10">
        <f t="shared" si="5"/>
        <v>2000</v>
      </c>
      <c r="F115" s="11"/>
      <c r="G115" s="10">
        <f t="shared" si="6"/>
        <v>0</v>
      </c>
      <c r="H115" s="11">
        <v>5</v>
      </c>
      <c r="I115" s="10">
        <f t="shared" si="7"/>
        <v>2000</v>
      </c>
      <c r="J115" s="11"/>
      <c r="K115" s="10">
        <f t="shared" si="8"/>
        <v>0</v>
      </c>
      <c r="L115" s="35">
        <f t="shared" si="9"/>
        <v>0</v>
      </c>
    </row>
    <row r="116" spans="1:12" x14ac:dyDescent="0.3">
      <c r="A116" s="6" t="s">
        <v>235</v>
      </c>
      <c r="B116" s="2" t="s">
        <v>0</v>
      </c>
      <c r="C116" s="3">
        <v>49.74</v>
      </c>
      <c r="D116" s="4">
        <v>46.92</v>
      </c>
      <c r="E116" s="10">
        <f t="shared" si="5"/>
        <v>2333.8008</v>
      </c>
      <c r="F116" s="11"/>
      <c r="G116" s="10">
        <f t="shared" si="6"/>
        <v>0</v>
      </c>
      <c r="H116" s="11">
        <v>48.31</v>
      </c>
      <c r="I116" s="10">
        <f t="shared" si="7"/>
        <v>2266.7052000000003</v>
      </c>
      <c r="J116" s="11">
        <v>1.43</v>
      </c>
      <c r="K116" s="10">
        <f t="shared" si="8"/>
        <v>67.095600000000005</v>
      </c>
      <c r="L116" s="35">
        <f t="shared" si="9"/>
        <v>0</v>
      </c>
    </row>
    <row r="117" spans="1:12" x14ac:dyDescent="0.3">
      <c r="A117" s="6" t="s">
        <v>236</v>
      </c>
      <c r="B117" s="2" t="s">
        <v>0</v>
      </c>
      <c r="C117" s="3">
        <v>6</v>
      </c>
      <c r="D117" s="4">
        <v>1498</v>
      </c>
      <c r="E117" s="10">
        <f t="shared" si="5"/>
        <v>8988</v>
      </c>
      <c r="F117" s="11"/>
      <c r="G117" s="10">
        <f t="shared" si="6"/>
        <v>0</v>
      </c>
      <c r="H117" s="11">
        <v>6</v>
      </c>
      <c r="I117" s="10">
        <f t="shared" si="7"/>
        <v>8988</v>
      </c>
      <c r="J117" s="11"/>
      <c r="K117" s="10">
        <f t="shared" si="8"/>
        <v>0</v>
      </c>
      <c r="L117" s="35">
        <f t="shared" si="9"/>
        <v>0</v>
      </c>
    </row>
    <row r="118" spans="1:12" x14ac:dyDescent="0.3">
      <c r="A118" s="6" t="s">
        <v>121</v>
      </c>
      <c r="B118" s="2" t="s">
        <v>2</v>
      </c>
      <c r="C118" s="3">
        <v>18.353000000000002</v>
      </c>
      <c r="D118" s="4">
        <v>60</v>
      </c>
      <c r="E118" s="10">
        <f t="shared" si="5"/>
        <v>1101.18</v>
      </c>
      <c r="F118" s="11">
        <v>0.44</v>
      </c>
      <c r="G118" s="10">
        <f t="shared" si="6"/>
        <v>26.4</v>
      </c>
      <c r="H118" s="11">
        <v>8.1199999999999992</v>
      </c>
      <c r="I118" s="10">
        <f t="shared" si="7"/>
        <v>487.19999999999993</v>
      </c>
      <c r="J118" s="11">
        <v>9.7929999999999993</v>
      </c>
      <c r="K118" s="10">
        <f t="shared" si="8"/>
        <v>587.57999999999993</v>
      </c>
      <c r="L118" s="35">
        <f t="shared" si="9"/>
        <v>0</v>
      </c>
    </row>
    <row r="119" spans="1:12" x14ac:dyDescent="0.3">
      <c r="A119" s="6" t="s">
        <v>25</v>
      </c>
      <c r="B119" s="2" t="s">
        <v>2</v>
      </c>
      <c r="C119" s="3">
        <v>1.6037999999999999</v>
      </c>
      <c r="D119" s="4">
        <v>5</v>
      </c>
      <c r="E119" s="10">
        <f t="shared" si="5"/>
        <v>8.0190000000000001</v>
      </c>
      <c r="F119" s="11"/>
      <c r="G119" s="10">
        <f t="shared" si="6"/>
        <v>0</v>
      </c>
      <c r="H119" s="11">
        <v>0.43</v>
      </c>
      <c r="I119" s="10">
        <f t="shared" si="7"/>
        <v>2.15</v>
      </c>
      <c r="J119" s="11">
        <v>1.1738</v>
      </c>
      <c r="K119" s="10">
        <f t="shared" si="8"/>
        <v>5.8689999999999998</v>
      </c>
      <c r="L119" s="35">
        <f t="shared" si="9"/>
        <v>0</v>
      </c>
    </row>
    <row r="120" spans="1:12" x14ac:dyDescent="0.3">
      <c r="A120" s="6" t="s">
        <v>122</v>
      </c>
      <c r="B120" s="2" t="s">
        <v>0</v>
      </c>
      <c r="C120" s="3">
        <v>1</v>
      </c>
      <c r="D120" s="4">
        <v>9000</v>
      </c>
      <c r="E120" s="10">
        <f t="shared" si="5"/>
        <v>9000</v>
      </c>
      <c r="F120" s="11"/>
      <c r="G120" s="10">
        <f t="shared" si="6"/>
        <v>0</v>
      </c>
      <c r="H120" s="11">
        <v>0.94</v>
      </c>
      <c r="I120" s="10">
        <f t="shared" si="7"/>
        <v>8460</v>
      </c>
      <c r="J120" s="11">
        <v>0.06</v>
      </c>
      <c r="K120" s="10">
        <f t="shared" si="8"/>
        <v>540</v>
      </c>
      <c r="L120" s="35">
        <f t="shared" si="9"/>
        <v>0</v>
      </c>
    </row>
    <row r="121" spans="1:12" x14ac:dyDescent="0.3">
      <c r="A121" s="6" t="s">
        <v>123</v>
      </c>
      <c r="B121" s="2" t="s">
        <v>0</v>
      </c>
      <c r="C121" s="3">
        <v>1</v>
      </c>
      <c r="D121" s="4">
        <v>7000</v>
      </c>
      <c r="E121" s="10">
        <f t="shared" si="5"/>
        <v>7000</v>
      </c>
      <c r="F121" s="11"/>
      <c r="G121" s="10">
        <f t="shared" si="6"/>
        <v>0</v>
      </c>
      <c r="H121" s="11"/>
      <c r="I121" s="10">
        <f t="shared" si="7"/>
        <v>0</v>
      </c>
      <c r="J121" s="11">
        <v>1</v>
      </c>
      <c r="K121" s="10">
        <f t="shared" si="8"/>
        <v>7000</v>
      </c>
      <c r="L121" s="35">
        <f t="shared" si="9"/>
        <v>0</v>
      </c>
    </row>
    <row r="122" spans="1:12" x14ac:dyDescent="0.3">
      <c r="A122" s="6" t="s">
        <v>124</v>
      </c>
      <c r="B122" s="2" t="s">
        <v>0</v>
      </c>
      <c r="C122" s="3">
        <v>10</v>
      </c>
      <c r="D122" s="4">
        <v>2500</v>
      </c>
      <c r="E122" s="10">
        <f t="shared" si="5"/>
        <v>25000</v>
      </c>
      <c r="F122" s="11"/>
      <c r="G122" s="10">
        <f t="shared" si="6"/>
        <v>0</v>
      </c>
      <c r="H122" s="11"/>
      <c r="I122" s="10">
        <f t="shared" si="7"/>
        <v>0</v>
      </c>
      <c r="J122" s="11">
        <v>10</v>
      </c>
      <c r="K122" s="10">
        <f t="shared" si="8"/>
        <v>25000</v>
      </c>
      <c r="L122" s="35">
        <f t="shared" si="9"/>
        <v>0</v>
      </c>
    </row>
    <row r="123" spans="1:12" x14ac:dyDescent="0.3">
      <c r="A123" s="6" t="s">
        <v>125</v>
      </c>
      <c r="B123" s="2" t="s">
        <v>0</v>
      </c>
      <c r="C123" s="3">
        <v>50</v>
      </c>
      <c r="D123" s="4">
        <v>1550</v>
      </c>
      <c r="E123" s="10">
        <f t="shared" si="5"/>
        <v>77500</v>
      </c>
      <c r="F123" s="11"/>
      <c r="G123" s="10">
        <f t="shared" si="6"/>
        <v>0</v>
      </c>
      <c r="H123" s="11">
        <v>50</v>
      </c>
      <c r="I123" s="10">
        <f t="shared" si="7"/>
        <v>77500</v>
      </c>
      <c r="J123" s="11"/>
      <c r="K123" s="10">
        <f t="shared" si="8"/>
        <v>0</v>
      </c>
      <c r="L123" s="35">
        <f t="shared" si="9"/>
        <v>0</v>
      </c>
    </row>
    <row r="124" spans="1:12" x14ac:dyDescent="0.3">
      <c r="A124" s="6" t="s">
        <v>126</v>
      </c>
      <c r="B124" s="2" t="s">
        <v>0</v>
      </c>
      <c r="C124" s="3">
        <v>23</v>
      </c>
      <c r="D124" s="4">
        <v>160</v>
      </c>
      <c r="E124" s="10">
        <f t="shared" si="5"/>
        <v>3680</v>
      </c>
      <c r="F124" s="11"/>
      <c r="G124" s="10">
        <f t="shared" si="6"/>
        <v>0</v>
      </c>
      <c r="H124" s="11">
        <v>22.62</v>
      </c>
      <c r="I124" s="10">
        <f t="shared" si="7"/>
        <v>3619.2000000000003</v>
      </c>
      <c r="J124" s="11">
        <v>0.38</v>
      </c>
      <c r="K124" s="10">
        <f t="shared" si="8"/>
        <v>60.8</v>
      </c>
      <c r="L124" s="35">
        <f t="shared" si="9"/>
        <v>0</v>
      </c>
    </row>
    <row r="125" spans="1:12" x14ac:dyDescent="0.3">
      <c r="A125" s="6" t="s">
        <v>127</v>
      </c>
      <c r="B125" s="2" t="s">
        <v>210</v>
      </c>
      <c r="C125" s="3">
        <v>1454.3497</v>
      </c>
      <c r="D125" s="4">
        <v>6.01</v>
      </c>
      <c r="E125" s="10">
        <f t="shared" si="5"/>
        <v>8740.6416969999991</v>
      </c>
      <c r="F125" s="11">
        <v>803.78</v>
      </c>
      <c r="G125" s="10">
        <f t="shared" si="6"/>
        <v>4830.7177999999994</v>
      </c>
      <c r="H125" s="11">
        <v>484.09</v>
      </c>
      <c r="I125" s="10">
        <f t="shared" si="7"/>
        <v>2909.3808999999997</v>
      </c>
      <c r="J125" s="11">
        <v>166.47970000000001</v>
      </c>
      <c r="K125" s="10">
        <f t="shared" si="8"/>
        <v>1000.542997</v>
      </c>
      <c r="L125" s="35">
        <f t="shared" si="9"/>
        <v>0</v>
      </c>
    </row>
    <row r="126" spans="1:12" x14ac:dyDescent="0.3">
      <c r="A126" s="6" t="s">
        <v>127</v>
      </c>
      <c r="B126" s="2" t="s">
        <v>210</v>
      </c>
      <c r="C126" s="3">
        <v>1511.1999000000001</v>
      </c>
      <c r="D126" s="4">
        <v>6.01</v>
      </c>
      <c r="E126" s="10">
        <f t="shared" si="5"/>
        <v>9082.3113990000002</v>
      </c>
      <c r="F126" s="11"/>
      <c r="G126" s="10">
        <f t="shared" si="6"/>
        <v>0</v>
      </c>
      <c r="H126" s="11">
        <v>361.63</v>
      </c>
      <c r="I126" s="10">
        <f t="shared" si="7"/>
        <v>2173.3962999999999</v>
      </c>
      <c r="J126" s="11">
        <v>1149.5699</v>
      </c>
      <c r="K126" s="10">
        <f t="shared" si="8"/>
        <v>6908.9150989999998</v>
      </c>
      <c r="L126" s="35">
        <f t="shared" si="9"/>
        <v>0</v>
      </c>
    </row>
    <row r="127" spans="1:12" x14ac:dyDescent="0.3">
      <c r="A127" s="6" t="s">
        <v>128</v>
      </c>
      <c r="B127" s="2" t="s">
        <v>210</v>
      </c>
      <c r="C127" s="3">
        <v>2.6957</v>
      </c>
      <c r="D127" s="4">
        <v>6.01</v>
      </c>
      <c r="E127" s="10">
        <f t="shared" si="5"/>
        <v>16.201156999999998</v>
      </c>
      <c r="F127" s="11">
        <v>1.78</v>
      </c>
      <c r="G127" s="10">
        <f t="shared" si="6"/>
        <v>10.697799999999999</v>
      </c>
      <c r="H127" s="11">
        <v>0.91569999999999996</v>
      </c>
      <c r="I127" s="10">
        <f t="shared" si="7"/>
        <v>5.5033569999999994</v>
      </c>
      <c r="J127" s="11"/>
      <c r="K127" s="10">
        <f t="shared" si="8"/>
        <v>0</v>
      </c>
      <c r="L127" s="35">
        <f t="shared" si="9"/>
        <v>0</v>
      </c>
    </row>
    <row r="128" spans="1:12" x14ac:dyDescent="0.3">
      <c r="A128" s="6" t="s">
        <v>129</v>
      </c>
      <c r="B128" s="2" t="s">
        <v>210</v>
      </c>
      <c r="C128" s="3">
        <v>220.31299999999999</v>
      </c>
      <c r="D128" s="4">
        <v>2.6</v>
      </c>
      <c r="E128" s="10">
        <f t="shared" si="5"/>
        <v>572.81380000000001</v>
      </c>
      <c r="F128" s="11"/>
      <c r="G128" s="10">
        <f t="shared" si="6"/>
        <v>0</v>
      </c>
      <c r="H128" s="11">
        <v>134.47</v>
      </c>
      <c r="I128" s="10">
        <f t="shared" si="7"/>
        <v>349.62200000000001</v>
      </c>
      <c r="J128" s="11">
        <v>85.843000000000004</v>
      </c>
      <c r="K128" s="10">
        <f t="shared" si="8"/>
        <v>223.19180000000003</v>
      </c>
      <c r="L128" s="35">
        <f t="shared" si="9"/>
        <v>0</v>
      </c>
    </row>
    <row r="129" spans="1:12" x14ac:dyDescent="0.3">
      <c r="A129" s="6" t="s">
        <v>130</v>
      </c>
      <c r="B129" s="2" t="s">
        <v>210</v>
      </c>
      <c r="C129" s="3">
        <v>370.94400000000002</v>
      </c>
      <c r="D129" s="4">
        <v>6.01</v>
      </c>
      <c r="E129" s="10">
        <f t="shared" si="5"/>
        <v>2229.3734399999998</v>
      </c>
      <c r="F129" s="11"/>
      <c r="G129" s="10">
        <f t="shared" si="6"/>
        <v>0</v>
      </c>
      <c r="H129" s="11">
        <v>370.94400000000002</v>
      </c>
      <c r="I129" s="10">
        <f t="shared" si="7"/>
        <v>2229.3734399999998</v>
      </c>
      <c r="J129" s="11"/>
      <c r="K129" s="10">
        <f t="shared" si="8"/>
        <v>0</v>
      </c>
      <c r="L129" s="35">
        <f t="shared" si="9"/>
        <v>0</v>
      </c>
    </row>
    <row r="130" spans="1:12" x14ac:dyDescent="0.3">
      <c r="A130" s="6" t="s">
        <v>131</v>
      </c>
      <c r="B130" s="2" t="s">
        <v>0</v>
      </c>
      <c r="C130" s="3">
        <v>410</v>
      </c>
      <c r="D130" s="4">
        <v>39.9</v>
      </c>
      <c r="E130" s="10">
        <f t="shared" si="5"/>
        <v>16359</v>
      </c>
      <c r="F130" s="11"/>
      <c r="G130" s="10">
        <f t="shared" si="6"/>
        <v>0</v>
      </c>
      <c r="H130" s="11"/>
      <c r="I130" s="10">
        <f t="shared" si="7"/>
        <v>0</v>
      </c>
      <c r="J130" s="11">
        <v>410</v>
      </c>
      <c r="K130" s="10">
        <f t="shared" si="8"/>
        <v>16359</v>
      </c>
      <c r="L130" s="35">
        <f t="shared" si="9"/>
        <v>0</v>
      </c>
    </row>
    <row r="131" spans="1:12" x14ac:dyDescent="0.3">
      <c r="A131" s="6" t="s">
        <v>132</v>
      </c>
      <c r="B131" s="2" t="s">
        <v>207</v>
      </c>
      <c r="C131" s="3">
        <v>23.28</v>
      </c>
      <c r="D131" s="4">
        <v>27.09</v>
      </c>
      <c r="E131" s="10">
        <f t="shared" si="5"/>
        <v>630.65520000000004</v>
      </c>
      <c r="F131" s="11"/>
      <c r="G131" s="10">
        <f t="shared" si="6"/>
        <v>0</v>
      </c>
      <c r="H131" s="11">
        <v>16.88</v>
      </c>
      <c r="I131" s="10">
        <f t="shared" si="7"/>
        <v>457.27919999999995</v>
      </c>
      <c r="J131" s="11">
        <v>6.4</v>
      </c>
      <c r="K131" s="10">
        <f t="shared" si="8"/>
        <v>173.376</v>
      </c>
      <c r="L131" s="35">
        <f t="shared" si="9"/>
        <v>0</v>
      </c>
    </row>
    <row r="132" spans="1:12" x14ac:dyDescent="0.3">
      <c r="A132" s="6" t="s">
        <v>133</v>
      </c>
      <c r="B132" s="2" t="s">
        <v>207</v>
      </c>
      <c r="C132" s="3">
        <v>293.39999999999998</v>
      </c>
      <c r="D132" s="4">
        <v>22</v>
      </c>
      <c r="E132" s="10">
        <f t="shared" si="5"/>
        <v>6454.7999999999993</v>
      </c>
      <c r="F132" s="11"/>
      <c r="G132" s="10">
        <f t="shared" si="6"/>
        <v>0</v>
      </c>
      <c r="H132" s="11"/>
      <c r="I132" s="10">
        <f t="shared" si="7"/>
        <v>0</v>
      </c>
      <c r="J132" s="11">
        <v>293.39999999999998</v>
      </c>
      <c r="K132" s="10">
        <f t="shared" si="8"/>
        <v>6454.7999999999993</v>
      </c>
      <c r="L132" s="35">
        <f t="shared" si="9"/>
        <v>0</v>
      </c>
    </row>
    <row r="133" spans="1:12" x14ac:dyDescent="0.3">
      <c r="A133" s="6" t="s">
        <v>134</v>
      </c>
      <c r="B133" s="2" t="s">
        <v>207</v>
      </c>
      <c r="C133" s="3">
        <v>447.4</v>
      </c>
      <c r="D133" s="4">
        <v>22.5</v>
      </c>
      <c r="E133" s="10">
        <f t="shared" si="5"/>
        <v>10066.5</v>
      </c>
      <c r="F133" s="11"/>
      <c r="G133" s="10">
        <f t="shared" si="6"/>
        <v>0</v>
      </c>
      <c r="H133" s="11"/>
      <c r="I133" s="10">
        <f t="shared" si="7"/>
        <v>0</v>
      </c>
      <c r="J133" s="11">
        <v>447.4</v>
      </c>
      <c r="K133" s="10">
        <f t="shared" si="8"/>
        <v>10066.5</v>
      </c>
      <c r="L133" s="35">
        <f t="shared" si="9"/>
        <v>0</v>
      </c>
    </row>
    <row r="134" spans="1:12" x14ac:dyDescent="0.3">
      <c r="A134" s="6" t="s">
        <v>135</v>
      </c>
      <c r="B134" s="2" t="s">
        <v>207</v>
      </c>
      <c r="C134" s="3">
        <v>373.6</v>
      </c>
      <c r="D134" s="4">
        <v>7.4</v>
      </c>
      <c r="E134" s="10">
        <f t="shared" si="5"/>
        <v>2764.6400000000003</v>
      </c>
      <c r="F134" s="11"/>
      <c r="G134" s="10">
        <f t="shared" si="6"/>
        <v>0</v>
      </c>
      <c r="H134" s="11"/>
      <c r="I134" s="10">
        <f t="shared" si="7"/>
        <v>0</v>
      </c>
      <c r="J134" s="11">
        <v>373.6</v>
      </c>
      <c r="K134" s="10">
        <f t="shared" si="8"/>
        <v>2764.6400000000003</v>
      </c>
      <c r="L134" s="35">
        <f t="shared" si="9"/>
        <v>0</v>
      </c>
    </row>
    <row r="135" spans="1:12" x14ac:dyDescent="0.3">
      <c r="A135" s="6" t="s">
        <v>136</v>
      </c>
      <c r="B135" s="2" t="s">
        <v>0</v>
      </c>
      <c r="C135" s="3">
        <v>1.5170999999999999</v>
      </c>
      <c r="D135" s="4">
        <v>165</v>
      </c>
      <c r="E135" s="10">
        <f t="shared" si="5"/>
        <v>250.32149999999999</v>
      </c>
      <c r="F135" s="11"/>
      <c r="G135" s="10">
        <f t="shared" si="6"/>
        <v>0</v>
      </c>
      <c r="H135" s="11">
        <v>1.21</v>
      </c>
      <c r="I135" s="10">
        <f t="shared" si="7"/>
        <v>199.65</v>
      </c>
      <c r="J135" s="11">
        <v>0.30709999999999998</v>
      </c>
      <c r="K135" s="10">
        <f t="shared" si="8"/>
        <v>50.671499999999995</v>
      </c>
      <c r="L135" s="35">
        <f t="shared" si="9"/>
        <v>0</v>
      </c>
    </row>
    <row r="136" spans="1:12" x14ac:dyDescent="0.3">
      <c r="A136" s="6" t="s">
        <v>237</v>
      </c>
      <c r="B136" s="2" t="s">
        <v>0</v>
      </c>
      <c r="C136" s="3">
        <v>99.48</v>
      </c>
      <c r="D136" s="4">
        <v>221.17</v>
      </c>
      <c r="E136" s="10">
        <f t="shared" si="5"/>
        <v>22001.991600000001</v>
      </c>
      <c r="F136" s="11"/>
      <c r="G136" s="10">
        <f t="shared" si="6"/>
        <v>0</v>
      </c>
      <c r="H136" s="11">
        <v>96.61</v>
      </c>
      <c r="I136" s="10">
        <f t="shared" si="7"/>
        <v>21367.233699999997</v>
      </c>
      <c r="J136" s="11">
        <v>2.87</v>
      </c>
      <c r="K136" s="10">
        <f t="shared" si="8"/>
        <v>634.75789999999995</v>
      </c>
      <c r="L136" s="35">
        <f t="shared" si="9"/>
        <v>0</v>
      </c>
    </row>
    <row r="137" spans="1:12" x14ac:dyDescent="0.3">
      <c r="A137" s="6" t="s">
        <v>238</v>
      </c>
      <c r="B137" s="2" t="s">
        <v>0</v>
      </c>
      <c r="C137" s="3">
        <v>49.74</v>
      </c>
      <c r="D137" s="4">
        <v>898.1</v>
      </c>
      <c r="E137" s="10">
        <f t="shared" si="5"/>
        <v>44671.494000000006</v>
      </c>
      <c r="F137" s="11"/>
      <c r="G137" s="10">
        <f t="shared" si="6"/>
        <v>0</v>
      </c>
      <c r="H137" s="11">
        <v>48.31</v>
      </c>
      <c r="I137" s="10">
        <f t="shared" si="7"/>
        <v>43387.211000000003</v>
      </c>
      <c r="J137" s="11">
        <v>1.43</v>
      </c>
      <c r="K137" s="10">
        <f t="shared" si="8"/>
        <v>1284.2829999999999</v>
      </c>
      <c r="L137" s="35">
        <f t="shared" si="9"/>
        <v>0</v>
      </c>
    </row>
    <row r="138" spans="1:12" x14ac:dyDescent="0.3">
      <c r="A138" s="6" t="s">
        <v>239</v>
      </c>
      <c r="B138" s="2" t="s">
        <v>207</v>
      </c>
      <c r="C138" s="3">
        <v>5312.1293999999998</v>
      </c>
      <c r="D138" s="4">
        <v>9.3000000000000007</v>
      </c>
      <c r="E138" s="10">
        <f t="shared" si="5"/>
        <v>49402.803420000004</v>
      </c>
      <c r="F138" s="11"/>
      <c r="G138" s="10">
        <f t="shared" si="6"/>
        <v>0</v>
      </c>
      <c r="H138" s="11">
        <v>861.89</v>
      </c>
      <c r="I138" s="10">
        <f t="shared" si="7"/>
        <v>8015.5770000000002</v>
      </c>
      <c r="J138" s="11">
        <v>4450.2394000000004</v>
      </c>
      <c r="K138" s="10">
        <f t="shared" si="8"/>
        <v>41387.226420000006</v>
      </c>
      <c r="L138" s="35">
        <f t="shared" si="9"/>
        <v>0</v>
      </c>
    </row>
    <row r="139" spans="1:12" x14ac:dyDescent="0.3">
      <c r="A139" s="6" t="s">
        <v>240</v>
      </c>
      <c r="B139" s="2" t="s">
        <v>0</v>
      </c>
      <c r="C139" s="3">
        <v>36.090000000000003</v>
      </c>
      <c r="D139" s="4">
        <v>100</v>
      </c>
      <c r="E139" s="10">
        <f t="shared" si="5"/>
        <v>3609.0000000000005</v>
      </c>
      <c r="F139" s="11"/>
      <c r="G139" s="10">
        <f t="shared" si="6"/>
        <v>0</v>
      </c>
      <c r="H139" s="11">
        <v>36.090000000000003</v>
      </c>
      <c r="I139" s="10">
        <f t="shared" si="7"/>
        <v>3609.0000000000005</v>
      </c>
      <c r="J139" s="11"/>
      <c r="K139" s="10">
        <f t="shared" si="8"/>
        <v>0</v>
      </c>
      <c r="L139" s="35">
        <f t="shared" si="9"/>
        <v>0</v>
      </c>
    </row>
    <row r="140" spans="1:12" x14ac:dyDescent="0.3">
      <c r="A140" s="6" t="s">
        <v>241</v>
      </c>
      <c r="B140" s="2" t="s">
        <v>207</v>
      </c>
      <c r="C140" s="3">
        <v>254.03100000000001</v>
      </c>
      <c r="D140" s="4">
        <v>25</v>
      </c>
      <c r="E140" s="10">
        <f t="shared" si="5"/>
        <v>6350.7750000000005</v>
      </c>
      <c r="F140" s="11"/>
      <c r="G140" s="10">
        <f t="shared" si="6"/>
        <v>0</v>
      </c>
      <c r="H140" s="11"/>
      <c r="I140" s="10">
        <f t="shared" si="7"/>
        <v>0</v>
      </c>
      <c r="J140" s="11">
        <v>254.03100000000001</v>
      </c>
      <c r="K140" s="10">
        <f t="shared" si="8"/>
        <v>6350.7750000000005</v>
      </c>
      <c r="L140" s="35">
        <f t="shared" si="9"/>
        <v>0</v>
      </c>
    </row>
    <row r="141" spans="1:12" x14ac:dyDescent="0.3">
      <c r="A141" s="6" t="s">
        <v>137</v>
      </c>
      <c r="B141" s="2" t="s">
        <v>206</v>
      </c>
      <c r="C141" s="3">
        <v>0.89139999999999997</v>
      </c>
      <c r="D141" s="4">
        <v>39.6</v>
      </c>
      <c r="E141" s="10">
        <f t="shared" si="5"/>
        <v>35.299439999999997</v>
      </c>
      <c r="F141" s="11"/>
      <c r="G141" s="10">
        <f t="shared" si="6"/>
        <v>0</v>
      </c>
      <c r="H141" s="11">
        <v>0.57999999999999996</v>
      </c>
      <c r="I141" s="10">
        <f t="shared" si="7"/>
        <v>22.968</v>
      </c>
      <c r="J141" s="11">
        <v>0.31140000000000001</v>
      </c>
      <c r="K141" s="10">
        <f t="shared" si="8"/>
        <v>12.331440000000001</v>
      </c>
      <c r="L141" s="35">
        <f t="shared" si="9"/>
        <v>0</v>
      </c>
    </row>
    <row r="142" spans="1:12" x14ac:dyDescent="0.3">
      <c r="A142" s="6" t="s">
        <v>138</v>
      </c>
      <c r="B142" s="2" t="s">
        <v>206</v>
      </c>
      <c r="C142" s="3">
        <v>1.3962000000000001</v>
      </c>
      <c r="D142" s="4">
        <v>36.9</v>
      </c>
      <c r="E142" s="10">
        <f t="shared" si="5"/>
        <v>51.519780000000004</v>
      </c>
      <c r="F142" s="11"/>
      <c r="G142" s="10">
        <f t="shared" si="6"/>
        <v>0</v>
      </c>
      <c r="H142" s="11">
        <v>0.91</v>
      </c>
      <c r="I142" s="10">
        <f t="shared" si="7"/>
        <v>33.579000000000001</v>
      </c>
      <c r="J142" s="11">
        <v>0.48620000000000002</v>
      </c>
      <c r="K142" s="10">
        <f t="shared" si="8"/>
        <v>17.94078</v>
      </c>
      <c r="L142" s="35">
        <f t="shared" si="9"/>
        <v>0</v>
      </c>
    </row>
    <row r="143" spans="1:12" x14ac:dyDescent="0.3">
      <c r="A143" s="6" t="s">
        <v>139</v>
      </c>
      <c r="B143" s="2" t="s">
        <v>206</v>
      </c>
      <c r="C143" s="3">
        <v>3.7381000000000002</v>
      </c>
      <c r="D143" s="4">
        <v>71</v>
      </c>
      <c r="E143" s="10">
        <f t="shared" si="5"/>
        <v>265.4051</v>
      </c>
      <c r="F143" s="11"/>
      <c r="G143" s="10">
        <f t="shared" si="6"/>
        <v>0</v>
      </c>
      <c r="H143" s="11">
        <v>3.7381000000000002</v>
      </c>
      <c r="I143" s="10">
        <f t="shared" si="7"/>
        <v>265.4051</v>
      </c>
      <c r="J143" s="11"/>
      <c r="K143" s="10">
        <f t="shared" si="8"/>
        <v>0</v>
      </c>
      <c r="L143" s="35">
        <f t="shared" si="9"/>
        <v>0</v>
      </c>
    </row>
    <row r="144" spans="1:12" x14ac:dyDescent="0.3">
      <c r="A144" s="6" t="s">
        <v>140</v>
      </c>
      <c r="B144" s="2" t="s">
        <v>206</v>
      </c>
      <c r="C144" s="3">
        <v>6.86</v>
      </c>
      <c r="D144" s="4">
        <v>105</v>
      </c>
      <c r="E144" s="10">
        <f t="shared" si="5"/>
        <v>720.30000000000007</v>
      </c>
      <c r="F144" s="11"/>
      <c r="G144" s="10">
        <f t="shared" si="6"/>
        <v>0</v>
      </c>
      <c r="H144" s="11">
        <v>6.86</v>
      </c>
      <c r="I144" s="10">
        <f t="shared" si="7"/>
        <v>720.30000000000007</v>
      </c>
      <c r="J144" s="11"/>
      <c r="K144" s="10">
        <f t="shared" si="8"/>
        <v>0</v>
      </c>
      <c r="L144" s="35">
        <f t="shared" si="9"/>
        <v>0</v>
      </c>
    </row>
    <row r="145" spans="1:12" x14ac:dyDescent="0.3">
      <c r="A145" s="6" t="s">
        <v>242</v>
      </c>
      <c r="B145" s="2" t="s">
        <v>5</v>
      </c>
      <c r="C145" s="3">
        <v>620.77509999999995</v>
      </c>
      <c r="D145" s="4">
        <v>27.57</v>
      </c>
      <c r="E145" s="10">
        <f t="shared" si="5"/>
        <v>17114.769506999997</v>
      </c>
      <c r="F145" s="11"/>
      <c r="G145" s="10">
        <f t="shared" si="6"/>
        <v>0</v>
      </c>
      <c r="H145" s="11">
        <v>177.62</v>
      </c>
      <c r="I145" s="10">
        <f t="shared" si="7"/>
        <v>4896.9834000000001</v>
      </c>
      <c r="J145" s="11">
        <v>443.1551</v>
      </c>
      <c r="K145" s="10">
        <f t="shared" si="8"/>
        <v>12217.786107</v>
      </c>
      <c r="L145" s="35">
        <f t="shared" si="9"/>
        <v>0</v>
      </c>
    </row>
    <row r="146" spans="1:12" x14ac:dyDescent="0.3">
      <c r="A146" s="6" t="s">
        <v>141</v>
      </c>
      <c r="B146" s="2" t="s">
        <v>1</v>
      </c>
      <c r="C146" s="3">
        <v>27.3</v>
      </c>
      <c r="D146" s="4">
        <v>55</v>
      </c>
      <c r="E146" s="10">
        <f t="shared" si="5"/>
        <v>1501.5</v>
      </c>
      <c r="F146" s="11"/>
      <c r="G146" s="10">
        <f t="shared" si="6"/>
        <v>0</v>
      </c>
      <c r="H146" s="11">
        <v>27.3</v>
      </c>
      <c r="I146" s="10">
        <f t="shared" si="7"/>
        <v>1501.5</v>
      </c>
      <c r="J146" s="11"/>
      <c r="K146" s="10">
        <f t="shared" si="8"/>
        <v>0</v>
      </c>
      <c r="L146" s="35">
        <f t="shared" si="9"/>
        <v>0</v>
      </c>
    </row>
    <row r="147" spans="1:12" x14ac:dyDescent="0.3">
      <c r="A147" s="6" t="s">
        <v>243</v>
      </c>
      <c r="B147" s="2" t="s">
        <v>0</v>
      </c>
      <c r="C147" s="3">
        <v>7.12</v>
      </c>
      <c r="D147" s="4">
        <v>500</v>
      </c>
      <c r="E147" s="10">
        <f t="shared" si="5"/>
        <v>3560</v>
      </c>
      <c r="F147" s="11"/>
      <c r="G147" s="10">
        <f t="shared" si="6"/>
        <v>0</v>
      </c>
      <c r="H147" s="11">
        <v>7.12</v>
      </c>
      <c r="I147" s="10">
        <f t="shared" si="7"/>
        <v>3560</v>
      </c>
      <c r="J147" s="11"/>
      <c r="K147" s="10">
        <f t="shared" si="8"/>
        <v>0</v>
      </c>
      <c r="L147" s="35">
        <f t="shared" si="9"/>
        <v>0</v>
      </c>
    </row>
    <row r="148" spans="1:12" x14ac:dyDescent="0.3">
      <c r="A148" s="6" t="s">
        <v>244</v>
      </c>
      <c r="B148" s="2" t="s">
        <v>0</v>
      </c>
      <c r="C148" s="3">
        <v>11.53</v>
      </c>
      <c r="D148" s="4">
        <v>815</v>
      </c>
      <c r="E148" s="10">
        <f t="shared" si="5"/>
        <v>9396.9499999999989</v>
      </c>
      <c r="F148" s="11"/>
      <c r="G148" s="10">
        <f t="shared" si="6"/>
        <v>0</v>
      </c>
      <c r="H148" s="11">
        <v>11.53</v>
      </c>
      <c r="I148" s="10">
        <f t="shared" si="7"/>
        <v>9396.9499999999989</v>
      </c>
      <c r="J148" s="11"/>
      <c r="K148" s="10">
        <f t="shared" si="8"/>
        <v>0</v>
      </c>
      <c r="L148" s="35">
        <f t="shared" si="9"/>
        <v>0</v>
      </c>
    </row>
    <row r="149" spans="1:12" x14ac:dyDescent="0.3">
      <c r="A149" s="6" t="s">
        <v>245</v>
      </c>
      <c r="B149" s="2" t="s">
        <v>0</v>
      </c>
      <c r="C149" s="3">
        <v>18</v>
      </c>
      <c r="D149" s="4">
        <v>1750</v>
      </c>
      <c r="E149" s="10">
        <f t="shared" si="5"/>
        <v>31500</v>
      </c>
      <c r="F149" s="11"/>
      <c r="G149" s="10">
        <f t="shared" si="6"/>
        <v>0</v>
      </c>
      <c r="H149" s="11">
        <v>18</v>
      </c>
      <c r="I149" s="10">
        <f t="shared" si="7"/>
        <v>31500</v>
      </c>
      <c r="J149" s="11"/>
      <c r="K149" s="10">
        <f t="shared" si="8"/>
        <v>0</v>
      </c>
      <c r="L149" s="35">
        <f t="shared" si="9"/>
        <v>0</v>
      </c>
    </row>
    <row r="150" spans="1:12" x14ac:dyDescent="0.3">
      <c r="A150" s="6" t="s">
        <v>142</v>
      </c>
      <c r="B150" s="2" t="s">
        <v>207</v>
      </c>
      <c r="C150" s="3">
        <v>218.56720000000001</v>
      </c>
      <c r="D150" s="4">
        <v>11.4</v>
      </c>
      <c r="E150" s="10">
        <f t="shared" si="5"/>
        <v>2491.6660800000004</v>
      </c>
      <c r="F150" s="11"/>
      <c r="G150" s="10">
        <f t="shared" si="6"/>
        <v>0</v>
      </c>
      <c r="H150" s="11">
        <v>158.44</v>
      </c>
      <c r="I150" s="10">
        <f t="shared" si="7"/>
        <v>1806.2160000000001</v>
      </c>
      <c r="J150" s="11">
        <v>60.127200000000002</v>
      </c>
      <c r="K150" s="10">
        <f t="shared" si="8"/>
        <v>685.45008000000007</v>
      </c>
      <c r="L150" s="35">
        <f t="shared" si="9"/>
        <v>0</v>
      </c>
    </row>
    <row r="151" spans="1:12" x14ac:dyDescent="0.3">
      <c r="A151" s="6" t="s">
        <v>143</v>
      </c>
      <c r="B151" s="2" t="s">
        <v>207</v>
      </c>
      <c r="C151" s="3">
        <v>288.64</v>
      </c>
      <c r="D151" s="4">
        <v>8.51</v>
      </c>
      <c r="E151" s="10">
        <f t="shared" si="5"/>
        <v>2456.3263999999999</v>
      </c>
      <c r="F151" s="11"/>
      <c r="G151" s="10">
        <f t="shared" si="6"/>
        <v>0</v>
      </c>
      <c r="H151" s="11">
        <v>209.23</v>
      </c>
      <c r="I151" s="10">
        <f t="shared" si="7"/>
        <v>1780.5473</v>
      </c>
      <c r="J151" s="11">
        <v>79.41</v>
      </c>
      <c r="K151" s="10">
        <f t="shared" si="8"/>
        <v>675.77909999999997</v>
      </c>
      <c r="L151" s="35">
        <f t="shared" si="9"/>
        <v>0</v>
      </c>
    </row>
    <row r="152" spans="1:12" x14ac:dyDescent="0.3">
      <c r="A152" s="6" t="s">
        <v>144</v>
      </c>
      <c r="B152" s="2" t="s">
        <v>0</v>
      </c>
      <c r="C152" s="3">
        <v>42</v>
      </c>
      <c r="D152" s="4">
        <v>0.35</v>
      </c>
      <c r="E152" s="10">
        <f t="shared" si="5"/>
        <v>14.7</v>
      </c>
      <c r="F152" s="11"/>
      <c r="G152" s="10">
        <f t="shared" si="6"/>
        <v>0</v>
      </c>
      <c r="H152" s="11"/>
      <c r="I152" s="10">
        <f t="shared" si="7"/>
        <v>0</v>
      </c>
      <c r="J152" s="11">
        <v>42</v>
      </c>
      <c r="K152" s="10">
        <f t="shared" si="8"/>
        <v>14.7</v>
      </c>
      <c r="L152" s="35">
        <f t="shared" si="9"/>
        <v>0</v>
      </c>
    </row>
    <row r="153" spans="1:12" x14ac:dyDescent="0.3">
      <c r="A153" s="6" t="s">
        <v>145</v>
      </c>
      <c r="B153" s="2" t="s">
        <v>0</v>
      </c>
      <c r="C153" s="3">
        <v>15</v>
      </c>
      <c r="D153" s="4">
        <v>3.2</v>
      </c>
      <c r="E153" s="10">
        <f t="shared" si="5"/>
        <v>48</v>
      </c>
      <c r="F153" s="11"/>
      <c r="G153" s="10">
        <f t="shared" si="6"/>
        <v>0</v>
      </c>
      <c r="H153" s="11">
        <v>15</v>
      </c>
      <c r="I153" s="10">
        <f t="shared" si="7"/>
        <v>48</v>
      </c>
      <c r="J153" s="11"/>
      <c r="K153" s="10">
        <f t="shared" si="8"/>
        <v>0</v>
      </c>
      <c r="L153" s="35">
        <f t="shared" si="9"/>
        <v>0</v>
      </c>
    </row>
    <row r="154" spans="1:12" x14ac:dyDescent="0.3">
      <c r="A154" s="6" t="s">
        <v>146</v>
      </c>
      <c r="B154" s="2" t="s">
        <v>0</v>
      </c>
      <c r="C154" s="3">
        <v>13</v>
      </c>
      <c r="D154" s="4">
        <v>2.1</v>
      </c>
      <c r="E154" s="10">
        <f t="shared" si="5"/>
        <v>27.3</v>
      </c>
      <c r="F154" s="11"/>
      <c r="G154" s="10">
        <f t="shared" si="6"/>
        <v>0</v>
      </c>
      <c r="H154" s="11">
        <v>13</v>
      </c>
      <c r="I154" s="10">
        <f t="shared" si="7"/>
        <v>27.3</v>
      </c>
      <c r="J154" s="11"/>
      <c r="K154" s="10">
        <f t="shared" si="8"/>
        <v>0</v>
      </c>
      <c r="L154" s="35">
        <f t="shared" si="9"/>
        <v>0</v>
      </c>
    </row>
    <row r="155" spans="1:12" x14ac:dyDescent="0.3">
      <c r="A155" s="6" t="s">
        <v>147</v>
      </c>
      <c r="B155" s="2" t="s">
        <v>0</v>
      </c>
      <c r="C155" s="3">
        <v>119</v>
      </c>
      <c r="D155" s="4">
        <v>2.1</v>
      </c>
      <c r="E155" s="10">
        <f t="shared" si="5"/>
        <v>249.9</v>
      </c>
      <c r="F155" s="11"/>
      <c r="G155" s="10">
        <f t="shared" si="6"/>
        <v>0</v>
      </c>
      <c r="H155" s="11"/>
      <c r="I155" s="10">
        <f t="shared" si="7"/>
        <v>0</v>
      </c>
      <c r="J155" s="11">
        <v>119</v>
      </c>
      <c r="K155" s="10">
        <f t="shared" si="8"/>
        <v>249.9</v>
      </c>
      <c r="L155" s="35">
        <f t="shared" si="9"/>
        <v>0</v>
      </c>
    </row>
    <row r="156" spans="1:12" x14ac:dyDescent="0.3">
      <c r="A156" s="6" t="s">
        <v>148</v>
      </c>
      <c r="B156" s="2" t="s">
        <v>0</v>
      </c>
      <c r="C156" s="3">
        <v>2</v>
      </c>
      <c r="D156" s="4">
        <v>9</v>
      </c>
      <c r="E156" s="10">
        <f t="shared" si="5"/>
        <v>18</v>
      </c>
      <c r="F156" s="11"/>
      <c r="G156" s="10">
        <f t="shared" si="6"/>
        <v>0</v>
      </c>
      <c r="H156" s="11">
        <v>2</v>
      </c>
      <c r="I156" s="10">
        <f t="shared" si="7"/>
        <v>18</v>
      </c>
      <c r="J156" s="11"/>
      <c r="K156" s="10">
        <f t="shared" si="8"/>
        <v>0</v>
      </c>
      <c r="L156" s="35">
        <f t="shared" si="9"/>
        <v>0</v>
      </c>
    </row>
    <row r="157" spans="1:12" x14ac:dyDescent="0.3">
      <c r="A157" s="6" t="s">
        <v>149</v>
      </c>
      <c r="B157" s="2" t="s">
        <v>0</v>
      </c>
      <c r="C157" s="3">
        <v>5</v>
      </c>
      <c r="D157" s="4">
        <v>18</v>
      </c>
      <c r="E157" s="10">
        <f t="shared" si="5"/>
        <v>90</v>
      </c>
      <c r="F157" s="11"/>
      <c r="G157" s="10">
        <f t="shared" si="6"/>
        <v>0</v>
      </c>
      <c r="H157" s="11">
        <v>5</v>
      </c>
      <c r="I157" s="10">
        <f t="shared" si="7"/>
        <v>90</v>
      </c>
      <c r="J157" s="11"/>
      <c r="K157" s="10">
        <f t="shared" si="8"/>
        <v>0</v>
      </c>
      <c r="L157" s="35">
        <f t="shared" si="9"/>
        <v>0</v>
      </c>
    </row>
    <row r="158" spans="1:12" x14ac:dyDescent="0.3">
      <c r="A158" s="6" t="s">
        <v>150</v>
      </c>
      <c r="B158" s="2" t="s">
        <v>0</v>
      </c>
      <c r="C158" s="3">
        <v>5</v>
      </c>
      <c r="D158" s="4">
        <v>25</v>
      </c>
      <c r="E158" s="10">
        <f t="shared" si="5"/>
        <v>125</v>
      </c>
      <c r="F158" s="11"/>
      <c r="G158" s="10">
        <f t="shared" si="6"/>
        <v>0</v>
      </c>
      <c r="H158" s="11">
        <v>5</v>
      </c>
      <c r="I158" s="10">
        <f t="shared" si="7"/>
        <v>125</v>
      </c>
      <c r="J158" s="11"/>
      <c r="K158" s="10">
        <f t="shared" si="8"/>
        <v>0</v>
      </c>
      <c r="L158" s="35">
        <f t="shared" si="9"/>
        <v>0</v>
      </c>
    </row>
    <row r="159" spans="1:12" x14ac:dyDescent="0.3">
      <c r="A159" s="6" t="s">
        <v>151</v>
      </c>
      <c r="B159" s="2" t="s">
        <v>0</v>
      </c>
      <c r="C159" s="3">
        <v>3</v>
      </c>
      <c r="D159" s="4">
        <v>42</v>
      </c>
      <c r="E159" s="10">
        <f t="shared" ref="E159:E204" si="10">C159*D159</f>
        <v>126</v>
      </c>
      <c r="F159" s="11"/>
      <c r="G159" s="10">
        <f t="shared" ref="G159:G204" si="11">F159*D159</f>
        <v>0</v>
      </c>
      <c r="H159" s="11">
        <v>3</v>
      </c>
      <c r="I159" s="10">
        <f t="shared" ref="I159:I204" si="12">H159*D159</f>
        <v>126</v>
      </c>
      <c r="J159" s="11"/>
      <c r="K159" s="10">
        <f t="shared" ref="K159:K204" si="13">D159*J159</f>
        <v>0</v>
      </c>
      <c r="L159" s="35">
        <f t="shared" ref="L159:L204" si="14">+F159+H159+J159-C159</f>
        <v>0</v>
      </c>
    </row>
    <row r="160" spans="1:12" x14ac:dyDescent="0.3">
      <c r="A160" s="6" t="s">
        <v>152</v>
      </c>
      <c r="B160" s="2" t="s">
        <v>0</v>
      </c>
      <c r="C160" s="3">
        <v>112.1464</v>
      </c>
      <c r="D160" s="4">
        <v>22.64</v>
      </c>
      <c r="E160" s="10">
        <f t="shared" si="10"/>
        <v>2538.9944960000003</v>
      </c>
      <c r="F160" s="11"/>
      <c r="G160" s="10">
        <f t="shared" si="11"/>
        <v>0</v>
      </c>
      <c r="H160" s="11">
        <v>112.1464</v>
      </c>
      <c r="I160" s="10">
        <f t="shared" si="12"/>
        <v>2538.9944960000003</v>
      </c>
      <c r="J160" s="11"/>
      <c r="K160" s="10">
        <f t="shared" si="13"/>
        <v>0</v>
      </c>
      <c r="L160" s="35">
        <f t="shared" si="14"/>
        <v>0</v>
      </c>
    </row>
    <row r="161" spans="1:12" x14ac:dyDescent="0.3">
      <c r="A161" s="6" t="s">
        <v>153</v>
      </c>
      <c r="B161" s="2" t="s">
        <v>207</v>
      </c>
      <c r="C161" s="3">
        <v>72.099999999999994</v>
      </c>
      <c r="D161" s="4">
        <v>35.5</v>
      </c>
      <c r="E161" s="10">
        <f t="shared" si="10"/>
        <v>2559.5499999999997</v>
      </c>
      <c r="F161" s="11"/>
      <c r="G161" s="10">
        <f t="shared" si="11"/>
        <v>0</v>
      </c>
      <c r="H161" s="11">
        <v>72.099999999999994</v>
      </c>
      <c r="I161" s="10">
        <f t="shared" si="12"/>
        <v>2559.5499999999997</v>
      </c>
      <c r="J161" s="11"/>
      <c r="K161" s="10">
        <f t="shared" si="13"/>
        <v>0</v>
      </c>
      <c r="L161" s="35">
        <f t="shared" si="14"/>
        <v>0</v>
      </c>
    </row>
    <row r="162" spans="1:12" x14ac:dyDescent="0.3">
      <c r="A162" s="6" t="s">
        <v>154</v>
      </c>
      <c r="B162" s="2" t="s">
        <v>207</v>
      </c>
      <c r="C162" s="3">
        <v>362.1</v>
      </c>
      <c r="D162" s="4">
        <v>2.86</v>
      </c>
      <c r="E162" s="10">
        <f t="shared" si="10"/>
        <v>1035.606</v>
      </c>
      <c r="F162" s="11"/>
      <c r="G162" s="10">
        <f t="shared" si="11"/>
        <v>0</v>
      </c>
      <c r="H162" s="11">
        <v>189.97</v>
      </c>
      <c r="I162" s="10">
        <f t="shared" si="12"/>
        <v>543.31420000000003</v>
      </c>
      <c r="J162" s="11">
        <v>172.13</v>
      </c>
      <c r="K162" s="10">
        <f t="shared" si="13"/>
        <v>492.29179999999997</v>
      </c>
      <c r="L162" s="35">
        <f t="shared" si="14"/>
        <v>0</v>
      </c>
    </row>
    <row r="163" spans="1:12" x14ac:dyDescent="0.3">
      <c r="A163" s="6" t="s">
        <v>155</v>
      </c>
      <c r="B163" s="2" t="s">
        <v>207</v>
      </c>
      <c r="C163" s="3">
        <v>76.281800000000004</v>
      </c>
      <c r="D163" s="4">
        <v>47.2</v>
      </c>
      <c r="E163" s="10">
        <f t="shared" si="10"/>
        <v>3600.5009600000003</v>
      </c>
      <c r="F163" s="11"/>
      <c r="G163" s="10">
        <f t="shared" si="11"/>
        <v>0</v>
      </c>
      <c r="H163" s="11">
        <v>76.281800000000004</v>
      </c>
      <c r="I163" s="10">
        <f t="shared" si="12"/>
        <v>3600.5009600000003</v>
      </c>
      <c r="J163" s="11"/>
      <c r="K163" s="10">
        <f t="shared" si="13"/>
        <v>0</v>
      </c>
      <c r="L163" s="35">
        <f t="shared" si="14"/>
        <v>0</v>
      </c>
    </row>
    <row r="164" spans="1:12" x14ac:dyDescent="0.3">
      <c r="A164" s="6" t="s">
        <v>156</v>
      </c>
      <c r="B164" s="2" t="s">
        <v>207</v>
      </c>
      <c r="C164" s="3">
        <v>59.637</v>
      </c>
      <c r="D164" s="4">
        <v>31.47</v>
      </c>
      <c r="E164" s="10">
        <f t="shared" si="10"/>
        <v>1876.77639</v>
      </c>
      <c r="F164" s="11"/>
      <c r="G164" s="10">
        <f t="shared" si="11"/>
        <v>0</v>
      </c>
      <c r="H164" s="11">
        <v>59.637</v>
      </c>
      <c r="I164" s="10">
        <f t="shared" si="12"/>
        <v>1876.77639</v>
      </c>
      <c r="J164" s="11"/>
      <c r="K164" s="10">
        <f t="shared" si="13"/>
        <v>0</v>
      </c>
      <c r="L164" s="35">
        <f t="shared" si="14"/>
        <v>0</v>
      </c>
    </row>
    <row r="165" spans="1:12" x14ac:dyDescent="0.3">
      <c r="A165" s="6" t="s">
        <v>157</v>
      </c>
      <c r="B165" s="2" t="s">
        <v>207</v>
      </c>
      <c r="C165" s="3">
        <v>128.75</v>
      </c>
      <c r="D165" s="4">
        <v>400</v>
      </c>
      <c r="E165" s="10">
        <f t="shared" si="10"/>
        <v>51500</v>
      </c>
      <c r="F165" s="11"/>
      <c r="G165" s="10">
        <f t="shared" si="11"/>
        <v>0</v>
      </c>
      <c r="H165" s="11">
        <v>128.75</v>
      </c>
      <c r="I165" s="10">
        <f t="shared" si="12"/>
        <v>51500</v>
      </c>
      <c r="J165" s="11"/>
      <c r="K165" s="10">
        <f t="shared" si="13"/>
        <v>0</v>
      </c>
      <c r="L165" s="35">
        <f t="shared" si="14"/>
        <v>0</v>
      </c>
    </row>
    <row r="166" spans="1:12" x14ac:dyDescent="0.3">
      <c r="A166" s="6" t="s">
        <v>158</v>
      </c>
      <c r="B166" s="2" t="s">
        <v>207</v>
      </c>
      <c r="C166" s="3">
        <v>2.7</v>
      </c>
      <c r="D166" s="4">
        <v>1837</v>
      </c>
      <c r="E166" s="10">
        <f t="shared" si="10"/>
        <v>4959.9000000000005</v>
      </c>
      <c r="F166" s="11">
        <v>0.84</v>
      </c>
      <c r="G166" s="10">
        <f t="shared" si="11"/>
        <v>1543.08</v>
      </c>
      <c r="H166" s="11">
        <v>1.86</v>
      </c>
      <c r="I166" s="10">
        <f t="shared" si="12"/>
        <v>3416.82</v>
      </c>
      <c r="J166" s="11"/>
      <c r="K166" s="10">
        <f t="shared" si="13"/>
        <v>0</v>
      </c>
      <c r="L166" s="35">
        <f t="shared" si="14"/>
        <v>0</v>
      </c>
    </row>
    <row r="167" spans="1:12" x14ac:dyDescent="0.3">
      <c r="A167" s="6" t="s">
        <v>159</v>
      </c>
      <c r="B167" s="2" t="s">
        <v>207</v>
      </c>
      <c r="C167" s="3">
        <v>250.09379999999999</v>
      </c>
      <c r="D167" s="4">
        <v>90.02</v>
      </c>
      <c r="E167" s="10">
        <f t="shared" si="10"/>
        <v>22513.443875999998</v>
      </c>
      <c r="F167" s="11"/>
      <c r="G167" s="10">
        <f t="shared" si="11"/>
        <v>0</v>
      </c>
      <c r="H167" s="11"/>
      <c r="I167" s="10">
        <f t="shared" si="12"/>
        <v>0</v>
      </c>
      <c r="J167" s="11">
        <v>250.09379999999999</v>
      </c>
      <c r="K167" s="10">
        <f t="shared" si="13"/>
        <v>22513.443875999998</v>
      </c>
      <c r="L167" s="35">
        <f t="shared" si="14"/>
        <v>0</v>
      </c>
    </row>
    <row r="168" spans="1:12" x14ac:dyDescent="0.3">
      <c r="A168" s="6" t="s">
        <v>160</v>
      </c>
      <c r="B168" s="2" t="s">
        <v>0</v>
      </c>
      <c r="C168" s="3">
        <v>18.36</v>
      </c>
      <c r="D168" s="4">
        <v>2.31</v>
      </c>
      <c r="E168" s="10">
        <f t="shared" si="10"/>
        <v>42.4116</v>
      </c>
      <c r="F168" s="11"/>
      <c r="G168" s="10">
        <f t="shared" si="11"/>
        <v>0</v>
      </c>
      <c r="H168" s="11">
        <v>18.36</v>
      </c>
      <c r="I168" s="10">
        <f t="shared" si="12"/>
        <v>42.4116</v>
      </c>
      <c r="J168" s="11"/>
      <c r="K168" s="10">
        <f t="shared" si="13"/>
        <v>0</v>
      </c>
      <c r="L168" s="35">
        <f t="shared" si="14"/>
        <v>0</v>
      </c>
    </row>
    <row r="169" spans="1:12" x14ac:dyDescent="0.3">
      <c r="A169" s="6" t="s">
        <v>161</v>
      </c>
      <c r="B169" s="2" t="s">
        <v>6</v>
      </c>
      <c r="C169" s="3">
        <v>57</v>
      </c>
      <c r="D169" s="4">
        <v>12</v>
      </c>
      <c r="E169" s="10">
        <f t="shared" si="10"/>
        <v>684</v>
      </c>
      <c r="F169" s="11"/>
      <c r="G169" s="10">
        <f t="shared" si="11"/>
        <v>0</v>
      </c>
      <c r="H169" s="11">
        <v>57</v>
      </c>
      <c r="I169" s="10">
        <f t="shared" si="12"/>
        <v>684</v>
      </c>
      <c r="J169" s="11"/>
      <c r="K169" s="10">
        <f t="shared" si="13"/>
        <v>0</v>
      </c>
      <c r="L169" s="35">
        <f t="shared" si="14"/>
        <v>0</v>
      </c>
    </row>
    <row r="170" spans="1:12" x14ac:dyDescent="0.3">
      <c r="A170" s="6" t="s">
        <v>162</v>
      </c>
      <c r="B170" s="2" t="s">
        <v>0</v>
      </c>
      <c r="C170" s="3">
        <v>4</v>
      </c>
      <c r="D170" s="4">
        <v>15</v>
      </c>
      <c r="E170" s="10">
        <f t="shared" si="10"/>
        <v>60</v>
      </c>
      <c r="F170" s="11"/>
      <c r="G170" s="10">
        <f t="shared" si="11"/>
        <v>0</v>
      </c>
      <c r="H170" s="11">
        <v>4</v>
      </c>
      <c r="I170" s="10">
        <f t="shared" si="12"/>
        <v>60</v>
      </c>
      <c r="J170" s="11"/>
      <c r="K170" s="10">
        <f t="shared" si="13"/>
        <v>0</v>
      </c>
      <c r="L170" s="35">
        <f t="shared" si="14"/>
        <v>0</v>
      </c>
    </row>
    <row r="171" spans="1:12" x14ac:dyDescent="0.3">
      <c r="A171" s="6" t="s">
        <v>163</v>
      </c>
      <c r="B171" s="2" t="s">
        <v>0</v>
      </c>
      <c r="C171" s="3">
        <v>120</v>
      </c>
      <c r="D171" s="4">
        <v>10</v>
      </c>
      <c r="E171" s="10">
        <f t="shared" si="10"/>
        <v>1200</v>
      </c>
      <c r="F171" s="11"/>
      <c r="G171" s="10">
        <f t="shared" si="11"/>
        <v>0</v>
      </c>
      <c r="H171" s="11">
        <v>120</v>
      </c>
      <c r="I171" s="10">
        <f t="shared" si="12"/>
        <v>1200</v>
      </c>
      <c r="J171" s="11"/>
      <c r="K171" s="10">
        <f t="shared" si="13"/>
        <v>0</v>
      </c>
      <c r="L171" s="35">
        <f t="shared" si="14"/>
        <v>0</v>
      </c>
    </row>
    <row r="172" spans="1:12" x14ac:dyDescent="0.3">
      <c r="A172" s="6" t="s">
        <v>164</v>
      </c>
      <c r="B172" s="2" t="s">
        <v>0</v>
      </c>
      <c r="C172" s="3">
        <v>5</v>
      </c>
      <c r="D172" s="4">
        <v>21.4</v>
      </c>
      <c r="E172" s="10">
        <f t="shared" si="10"/>
        <v>107</v>
      </c>
      <c r="F172" s="11"/>
      <c r="G172" s="10">
        <f t="shared" si="11"/>
        <v>0</v>
      </c>
      <c r="H172" s="11">
        <v>5</v>
      </c>
      <c r="I172" s="10">
        <f t="shared" si="12"/>
        <v>107</v>
      </c>
      <c r="J172" s="11"/>
      <c r="K172" s="10">
        <f t="shared" si="13"/>
        <v>0</v>
      </c>
      <c r="L172" s="35">
        <f t="shared" si="14"/>
        <v>0</v>
      </c>
    </row>
    <row r="173" spans="1:12" x14ac:dyDescent="0.3">
      <c r="A173" s="6" t="s">
        <v>165</v>
      </c>
      <c r="B173" s="2" t="s">
        <v>0</v>
      </c>
      <c r="C173" s="3">
        <v>4</v>
      </c>
      <c r="D173" s="4">
        <v>85</v>
      </c>
      <c r="E173" s="10">
        <f t="shared" si="10"/>
        <v>340</v>
      </c>
      <c r="F173" s="11"/>
      <c r="G173" s="10">
        <f t="shared" si="11"/>
        <v>0</v>
      </c>
      <c r="H173" s="11">
        <v>4</v>
      </c>
      <c r="I173" s="10">
        <f t="shared" si="12"/>
        <v>340</v>
      </c>
      <c r="J173" s="11"/>
      <c r="K173" s="10">
        <f t="shared" si="13"/>
        <v>0</v>
      </c>
      <c r="L173" s="35">
        <f t="shared" si="14"/>
        <v>0</v>
      </c>
    </row>
    <row r="174" spans="1:12" x14ac:dyDescent="0.3">
      <c r="A174" s="6" t="s">
        <v>166</v>
      </c>
      <c r="B174" s="2" t="s">
        <v>0</v>
      </c>
      <c r="C174" s="3">
        <v>1</v>
      </c>
      <c r="D174" s="4">
        <v>93.52</v>
      </c>
      <c r="E174" s="10">
        <f t="shared" si="10"/>
        <v>93.52</v>
      </c>
      <c r="F174" s="11"/>
      <c r="G174" s="10">
        <f t="shared" si="11"/>
        <v>0</v>
      </c>
      <c r="H174" s="11">
        <v>1</v>
      </c>
      <c r="I174" s="10">
        <f t="shared" si="12"/>
        <v>93.52</v>
      </c>
      <c r="J174" s="11"/>
      <c r="K174" s="10">
        <f t="shared" si="13"/>
        <v>0</v>
      </c>
      <c r="L174" s="35">
        <f t="shared" si="14"/>
        <v>0</v>
      </c>
    </row>
    <row r="175" spans="1:12" x14ac:dyDescent="0.3">
      <c r="A175" s="6" t="s">
        <v>167</v>
      </c>
      <c r="B175" s="2" t="s">
        <v>0</v>
      </c>
      <c r="C175" s="3">
        <v>1</v>
      </c>
      <c r="D175" s="4">
        <v>165</v>
      </c>
      <c r="E175" s="10">
        <f t="shared" si="10"/>
        <v>165</v>
      </c>
      <c r="F175" s="11"/>
      <c r="G175" s="10">
        <f t="shared" si="11"/>
        <v>0</v>
      </c>
      <c r="H175" s="11">
        <v>1</v>
      </c>
      <c r="I175" s="10">
        <f t="shared" si="12"/>
        <v>165</v>
      </c>
      <c r="J175" s="11"/>
      <c r="K175" s="10">
        <f t="shared" si="13"/>
        <v>0</v>
      </c>
      <c r="L175" s="35">
        <f t="shared" si="14"/>
        <v>0</v>
      </c>
    </row>
    <row r="176" spans="1:12" x14ac:dyDescent="0.3">
      <c r="A176" s="6" t="s">
        <v>168</v>
      </c>
      <c r="B176" s="2" t="s">
        <v>0</v>
      </c>
      <c r="C176" s="3">
        <v>4</v>
      </c>
      <c r="D176" s="4">
        <v>25</v>
      </c>
      <c r="E176" s="10">
        <f t="shared" si="10"/>
        <v>100</v>
      </c>
      <c r="F176" s="11"/>
      <c r="G176" s="10">
        <f t="shared" si="11"/>
        <v>0</v>
      </c>
      <c r="H176" s="11">
        <v>4</v>
      </c>
      <c r="I176" s="10">
        <f t="shared" si="12"/>
        <v>100</v>
      </c>
      <c r="J176" s="11"/>
      <c r="K176" s="10">
        <f t="shared" si="13"/>
        <v>0</v>
      </c>
      <c r="L176" s="35">
        <f t="shared" si="14"/>
        <v>0</v>
      </c>
    </row>
    <row r="177" spans="1:12" x14ac:dyDescent="0.3">
      <c r="A177" s="6" t="s">
        <v>169</v>
      </c>
      <c r="B177" s="2" t="s">
        <v>0</v>
      </c>
      <c r="C177" s="3">
        <v>9</v>
      </c>
      <c r="D177" s="4">
        <v>35</v>
      </c>
      <c r="E177" s="10">
        <f t="shared" si="10"/>
        <v>315</v>
      </c>
      <c r="F177" s="11"/>
      <c r="G177" s="10">
        <f t="shared" si="11"/>
        <v>0</v>
      </c>
      <c r="H177" s="11">
        <v>9</v>
      </c>
      <c r="I177" s="10">
        <f t="shared" si="12"/>
        <v>315</v>
      </c>
      <c r="J177" s="11"/>
      <c r="K177" s="10">
        <f t="shared" si="13"/>
        <v>0</v>
      </c>
      <c r="L177" s="35">
        <f t="shared" si="14"/>
        <v>0</v>
      </c>
    </row>
    <row r="178" spans="1:12" x14ac:dyDescent="0.3">
      <c r="A178" s="6" t="s">
        <v>170</v>
      </c>
      <c r="B178" s="2" t="s">
        <v>6</v>
      </c>
      <c r="C178" s="3">
        <v>434.7</v>
      </c>
      <c r="D178" s="4">
        <v>2.5</v>
      </c>
      <c r="E178" s="10">
        <f t="shared" si="10"/>
        <v>1086.75</v>
      </c>
      <c r="F178" s="11"/>
      <c r="G178" s="10">
        <f t="shared" si="11"/>
        <v>0</v>
      </c>
      <c r="H178" s="11">
        <v>434.7</v>
      </c>
      <c r="I178" s="10">
        <f t="shared" si="12"/>
        <v>1086.75</v>
      </c>
      <c r="J178" s="11"/>
      <c r="K178" s="10">
        <f t="shared" si="13"/>
        <v>0</v>
      </c>
      <c r="L178" s="35">
        <f t="shared" si="14"/>
        <v>0</v>
      </c>
    </row>
    <row r="179" spans="1:12" x14ac:dyDescent="0.3">
      <c r="A179" s="6" t="s">
        <v>171</v>
      </c>
      <c r="B179" s="2" t="s">
        <v>6</v>
      </c>
      <c r="C179" s="3">
        <v>112</v>
      </c>
      <c r="D179" s="4">
        <v>2.2000000000000002</v>
      </c>
      <c r="E179" s="10">
        <f t="shared" si="10"/>
        <v>246.40000000000003</v>
      </c>
      <c r="F179" s="11"/>
      <c r="G179" s="10">
        <f t="shared" si="11"/>
        <v>0</v>
      </c>
      <c r="H179" s="11">
        <v>112</v>
      </c>
      <c r="I179" s="10">
        <f t="shared" si="12"/>
        <v>246.40000000000003</v>
      </c>
      <c r="J179" s="11"/>
      <c r="K179" s="10">
        <f t="shared" si="13"/>
        <v>0</v>
      </c>
      <c r="L179" s="35">
        <f t="shared" si="14"/>
        <v>0</v>
      </c>
    </row>
    <row r="180" spans="1:12" x14ac:dyDescent="0.3">
      <c r="A180" s="6" t="s">
        <v>172</v>
      </c>
      <c r="B180" s="2" t="s">
        <v>6</v>
      </c>
      <c r="C180" s="3">
        <v>56</v>
      </c>
      <c r="D180" s="4">
        <v>1.8</v>
      </c>
      <c r="E180" s="10">
        <f t="shared" si="10"/>
        <v>100.8</v>
      </c>
      <c r="F180" s="11"/>
      <c r="G180" s="10">
        <f t="shared" si="11"/>
        <v>0</v>
      </c>
      <c r="H180" s="11">
        <v>56</v>
      </c>
      <c r="I180" s="10">
        <f t="shared" si="12"/>
        <v>100.8</v>
      </c>
      <c r="J180" s="11"/>
      <c r="K180" s="10">
        <f t="shared" si="13"/>
        <v>0</v>
      </c>
      <c r="L180" s="35">
        <f t="shared" si="14"/>
        <v>0</v>
      </c>
    </row>
    <row r="181" spans="1:12" x14ac:dyDescent="0.3">
      <c r="A181" s="6" t="s">
        <v>173</v>
      </c>
      <c r="B181" s="2" t="s">
        <v>0</v>
      </c>
      <c r="C181" s="3">
        <v>483</v>
      </c>
      <c r="D181" s="4">
        <v>9.3000000000000007</v>
      </c>
      <c r="E181" s="10">
        <f t="shared" si="10"/>
        <v>4491.9000000000005</v>
      </c>
      <c r="F181" s="11"/>
      <c r="G181" s="10">
        <f t="shared" si="11"/>
        <v>0</v>
      </c>
      <c r="H181" s="11"/>
      <c r="I181" s="10">
        <f t="shared" si="12"/>
        <v>0</v>
      </c>
      <c r="J181" s="11">
        <v>483</v>
      </c>
      <c r="K181" s="10">
        <f t="shared" si="13"/>
        <v>4491.9000000000005</v>
      </c>
      <c r="L181" s="35">
        <f t="shared" si="14"/>
        <v>0</v>
      </c>
    </row>
    <row r="182" spans="1:12" x14ac:dyDescent="0.3">
      <c r="A182" s="6" t="s">
        <v>246</v>
      </c>
      <c r="B182" s="2" t="s">
        <v>209</v>
      </c>
      <c r="C182" s="3">
        <v>1950</v>
      </c>
      <c r="D182" s="4">
        <v>10.9</v>
      </c>
      <c r="E182" s="10">
        <f t="shared" si="10"/>
        <v>21255</v>
      </c>
      <c r="F182" s="11">
        <v>1950</v>
      </c>
      <c r="G182" s="10">
        <f t="shared" si="11"/>
        <v>21255</v>
      </c>
      <c r="H182" s="11"/>
      <c r="I182" s="10">
        <f t="shared" si="12"/>
        <v>0</v>
      </c>
      <c r="J182" s="11"/>
      <c r="K182" s="10">
        <f t="shared" si="13"/>
        <v>0</v>
      </c>
      <c r="L182" s="35">
        <f t="shared" si="14"/>
        <v>0</v>
      </c>
    </row>
    <row r="183" spans="1:12" x14ac:dyDescent="0.3">
      <c r="A183" s="6" t="s">
        <v>174</v>
      </c>
      <c r="B183" s="2" t="s">
        <v>208</v>
      </c>
      <c r="C183" s="3">
        <v>389.13249999999999</v>
      </c>
      <c r="D183" s="4">
        <v>24</v>
      </c>
      <c r="E183" s="10">
        <f t="shared" si="10"/>
        <v>9339.18</v>
      </c>
      <c r="F183" s="11"/>
      <c r="G183" s="10">
        <f t="shared" si="11"/>
        <v>0</v>
      </c>
      <c r="H183" s="11">
        <v>225.28</v>
      </c>
      <c r="I183" s="10">
        <f t="shared" si="12"/>
        <v>5406.72</v>
      </c>
      <c r="J183" s="11">
        <v>163.85249999999999</v>
      </c>
      <c r="K183" s="10">
        <f t="shared" si="13"/>
        <v>3932.46</v>
      </c>
      <c r="L183" s="35">
        <f t="shared" si="14"/>
        <v>0</v>
      </c>
    </row>
    <row r="184" spans="1:12" x14ac:dyDescent="0.3">
      <c r="A184" s="6" t="s">
        <v>175</v>
      </c>
      <c r="B184" s="2" t="s">
        <v>211</v>
      </c>
      <c r="C184" s="3">
        <v>9760</v>
      </c>
      <c r="D184" s="4">
        <v>2.7</v>
      </c>
      <c r="E184" s="10">
        <f t="shared" si="10"/>
        <v>26352</v>
      </c>
      <c r="F184" s="11"/>
      <c r="G184" s="10">
        <f t="shared" si="11"/>
        <v>0</v>
      </c>
      <c r="H184" s="11"/>
      <c r="I184" s="10">
        <f t="shared" si="12"/>
        <v>0</v>
      </c>
      <c r="J184" s="11">
        <v>9760</v>
      </c>
      <c r="K184" s="10">
        <f t="shared" si="13"/>
        <v>26352</v>
      </c>
      <c r="L184" s="35">
        <f t="shared" si="14"/>
        <v>0</v>
      </c>
    </row>
    <row r="185" spans="1:12" x14ac:dyDescent="0.3">
      <c r="A185" s="6" t="s">
        <v>247</v>
      </c>
      <c r="B185" s="2" t="s">
        <v>0</v>
      </c>
      <c r="C185" s="3">
        <v>155.19399999999999</v>
      </c>
      <c r="D185" s="4">
        <v>46.5</v>
      </c>
      <c r="E185" s="10">
        <f t="shared" si="10"/>
        <v>7216.5209999999997</v>
      </c>
      <c r="F185" s="11"/>
      <c r="G185" s="10">
        <f t="shared" si="11"/>
        <v>0</v>
      </c>
      <c r="H185" s="11">
        <v>44.4</v>
      </c>
      <c r="I185" s="10">
        <f t="shared" si="12"/>
        <v>2064.6</v>
      </c>
      <c r="J185" s="11">
        <v>110.794</v>
      </c>
      <c r="K185" s="10">
        <f t="shared" si="13"/>
        <v>5151.9210000000003</v>
      </c>
      <c r="L185" s="35">
        <f t="shared" si="14"/>
        <v>0</v>
      </c>
    </row>
    <row r="186" spans="1:12" x14ac:dyDescent="0.3">
      <c r="A186" s="6" t="s">
        <v>176</v>
      </c>
      <c r="B186" s="2" t="s">
        <v>0</v>
      </c>
      <c r="C186" s="3">
        <v>100</v>
      </c>
      <c r="D186" s="4">
        <v>6.13</v>
      </c>
      <c r="E186" s="10">
        <f t="shared" si="10"/>
        <v>613</v>
      </c>
      <c r="F186" s="11">
        <v>14.53</v>
      </c>
      <c r="G186" s="10">
        <f t="shared" si="11"/>
        <v>89.068899999999999</v>
      </c>
      <c r="H186" s="11">
        <v>45.06</v>
      </c>
      <c r="I186" s="10">
        <f t="shared" si="12"/>
        <v>276.21780000000001</v>
      </c>
      <c r="J186" s="11">
        <v>40.409999999999997</v>
      </c>
      <c r="K186" s="10">
        <f t="shared" si="13"/>
        <v>247.71329999999998</v>
      </c>
      <c r="L186" s="35">
        <f t="shared" si="14"/>
        <v>0</v>
      </c>
    </row>
    <row r="187" spans="1:12" x14ac:dyDescent="0.3">
      <c r="A187" s="6" t="s">
        <v>177</v>
      </c>
      <c r="B187" s="2" t="s">
        <v>0</v>
      </c>
      <c r="C187" s="3">
        <v>200</v>
      </c>
      <c r="D187" s="4">
        <v>10</v>
      </c>
      <c r="E187" s="10">
        <f t="shared" si="10"/>
        <v>2000</v>
      </c>
      <c r="F187" s="11">
        <v>29.07</v>
      </c>
      <c r="G187" s="10">
        <f t="shared" si="11"/>
        <v>290.7</v>
      </c>
      <c r="H187" s="11">
        <v>90.12</v>
      </c>
      <c r="I187" s="10">
        <f t="shared" si="12"/>
        <v>901.2</v>
      </c>
      <c r="J187" s="11">
        <v>80.81</v>
      </c>
      <c r="K187" s="10">
        <f t="shared" si="13"/>
        <v>808.1</v>
      </c>
      <c r="L187" s="35">
        <f t="shared" si="14"/>
        <v>0</v>
      </c>
    </row>
    <row r="188" spans="1:12" x14ac:dyDescent="0.3">
      <c r="A188" s="6" t="s">
        <v>178</v>
      </c>
      <c r="B188" s="2" t="s">
        <v>0</v>
      </c>
      <c r="C188" s="3">
        <v>3.06</v>
      </c>
      <c r="D188" s="4">
        <v>25</v>
      </c>
      <c r="E188" s="10">
        <f t="shared" si="10"/>
        <v>76.5</v>
      </c>
      <c r="F188" s="11"/>
      <c r="G188" s="10">
        <f t="shared" si="11"/>
        <v>0</v>
      </c>
      <c r="H188" s="11"/>
      <c r="I188" s="10">
        <f t="shared" si="12"/>
        <v>0</v>
      </c>
      <c r="J188" s="11">
        <v>3.06</v>
      </c>
      <c r="K188" s="10">
        <f t="shared" si="13"/>
        <v>76.5</v>
      </c>
      <c r="L188" s="35">
        <f t="shared" si="14"/>
        <v>0</v>
      </c>
    </row>
    <row r="189" spans="1:12" x14ac:dyDescent="0.3">
      <c r="A189" s="6" t="s">
        <v>179</v>
      </c>
      <c r="B189" s="2" t="s">
        <v>0</v>
      </c>
      <c r="C189" s="3">
        <v>12</v>
      </c>
      <c r="D189" s="4">
        <v>25</v>
      </c>
      <c r="E189" s="10">
        <f t="shared" si="10"/>
        <v>300</v>
      </c>
      <c r="F189" s="11"/>
      <c r="G189" s="10">
        <f t="shared" si="11"/>
        <v>0</v>
      </c>
      <c r="H189" s="11">
        <v>7</v>
      </c>
      <c r="I189" s="10">
        <f t="shared" si="12"/>
        <v>175</v>
      </c>
      <c r="J189" s="11">
        <v>5</v>
      </c>
      <c r="K189" s="10">
        <f t="shared" si="13"/>
        <v>125</v>
      </c>
      <c r="L189" s="35">
        <f t="shared" si="14"/>
        <v>0</v>
      </c>
    </row>
    <row r="190" spans="1:12" x14ac:dyDescent="0.3">
      <c r="A190" s="6" t="s">
        <v>178</v>
      </c>
      <c r="B190" s="2" t="s">
        <v>0</v>
      </c>
      <c r="C190" s="3">
        <v>2</v>
      </c>
      <c r="D190" s="4">
        <v>23</v>
      </c>
      <c r="E190" s="10">
        <f t="shared" si="10"/>
        <v>46</v>
      </c>
      <c r="F190" s="11"/>
      <c r="G190" s="10">
        <f t="shared" si="11"/>
        <v>0</v>
      </c>
      <c r="H190" s="11">
        <v>2</v>
      </c>
      <c r="I190" s="10">
        <f t="shared" si="12"/>
        <v>46</v>
      </c>
      <c r="J190" s="11"/>
      <c r="K190" s="10">
        <f t="shared" si="13"/>
        <v>0</v>
      </c>
      <c r="L190" s="35">
        <f t="shared" si="14"/>
        <v>0</v>
      </c>
    </row>
    <row r="191" spans="1:12" x14ac:dyDescent="0.3">
      <c r="A191" s="6" t="s">
        <v>180</v>
      </c>
      <c r="B191" s="2" t="s">
        <v>0</v>
      </c>
      <c r="C191" s="3">
        <v>525.45000000000005</v>
      </c>
      <c r="D191" s="4">
        <v>23</v>
      </c>
      <c r="E191" s="10">
        <f t="shared" si="10"/>
        <v>12085.35</v>
      </c>
      <c r="F191" s="11"/>
      <c r="G191" s="10">
        <f t="shared" si="11"/>
        <v>0</v>
      </c>
      <c r="H191" s="11"/>
      <c r="I191" s="10">
        <f t="shared" si="12"/>
        <v>0</v>
      </c>
      <c r="J191" s="11">
        <v>525.45000000000005</v>
      </c>
      <c r="K191" s="10">
        <f t="shared" si="13"/>
        <v>12085.35</v>
      </c>
      <c r="L191" s="35">
        <f t="shared" si="14"/>
        <v>0</v>
      </c>
    </row>
    <row r="192" spans="1:12" x14ac:dyDescent="0.3">
      <c r="A192" s="6" t="s">
        <v>105</v>
      </c>
      <c r="B192" s="2" t="s">
        <v>209</v>
      </c>
      <c r="C192" s="3">
        <v>30</v>
      </c>
      <c r="D192" s="4">
        <v>8.1</v>
      </c>
      <c r="E192" s="10">
        <f t="shared" si="10"/>
        <v>243</v>
      </c>
      <c r="F192" s="11">
        <v>5</v>
      </c>
      <c r="G192" s="10">
        <f t="shared" si="11"/>
        <v>40.5</v>
      </c>
      <c r="H192" s="11">
        <v>15</v>
      </c>
      <c r="I192" s="10">
        <f t="shared" si="12"/>
        <v>121.5</v>
      </c>
      <c r="J192" s="11">
        <v>10</v>
      </c>
      <c r="K192" s="10">
        <f t="shared" si="13"/>
        <v>81</v>
      </c>
      <c r="L192" s="35">
        <f t="shared" si="14"/>
        <v>0</v>
      </c>
    </row>
    <row r="193" spans="1:12" x14ac:dyDescent="0.3">
      <c r="A193" s="6" t="s">
        <v>248</v>
      </c>
      <c r="B193" s="2" t="s">
        <v>254</v>
      </c>
      <c r="C193" s="3">
        <v>119.0793</v>
      </c>
      <c r="D193" s="4">
        <v>22</v>
      </c>
      <c r="E193" s="10">
        <f t="shared" si="10"/>
        <v>2619.7446</v>
      </c>
      <c r="F193" s="11">
        <v>36.24</v>
      </c>
      <c r="G193" s="10">
        <f t="shared" si="11"/>
        <v>797.28000000000009</v>
      </c>
      <c r="H193" s="11">
        <v>67.3</v>
      </c>
      <c r="I193" s="10">
        <f t="shared" si="12"/>
        <v>1480.6</v>
      </c>
      <c r="J193" s="11">
        <v>15.539300000000001</v>
      </c>
      <c r="K193" s="10">
        <f t="shared" si="13"/>
        <v>341.8646</v>
      </c>
      <c r="L193" s="35">
        <f t="shared" si="14"/>
        <v>0</v>
      </c>
    </row>
    <row r="194" spans="1:12" x14ac:dyDescent="0.3">
      <c r="A194" s="6" t="s">
        <v>196</v>
      </c>
      <c r="B194" s="2" t="s">
        <v>0</v>
      </c>
      <c r="C194" s="3">
        <v>63.640500000000003</v>
      </c>
      <c r="D194" s="4">
        <v>31.9</v>
      </c>
      <c r="E194" s="10">
        <f t="shared" si="10"/>
        <v>2030.13195</v>
      </c>
      <c r="F194" s="11"/>
      <c r="G194" s="10">
        <f t="shared" si="11"/>
        <v>0</v>
      </c>
      <c r="H194" s="11"/>
      <c r="I194" s="10">
        <f t="shared" si="12"/>
        <v>0</v>
      </c>
      <c r="J194" s="11">
        <v>63.640500000000003</v>
      </c>
      <c r="K194" s="10">
        <f t="shared" si="13"/>
        <v>2030.13195</v>
      </c>
      <c r="L194" s="35">
        <f t="shared" si="14"/>
        <v>0</v>
      </c>
    </row>
    <row r="195" spans="1:12" x14ac:dyDescent="0.3">
      <c r="A195" s="6" t="s">
        <v>249</v>
      </c>
      <c r="B195" s="2" t="s">
        <v>212</v>
      </c>
      <c r="C195" s="3">
        <v>14.235300000000001</v>
      </c>
      <c r="D195" s="4">
        <v>14.75</v>
      </c>
      <c r="E195" s="10">
        <f t="shared" si="10"/>
        <v>209.970675</v>
      </c>
      <c r="F195" s="11">
        <v>14.235300000000001</v>
      </c>
      <c r="G195" s="10">
        <f t="shared" si="11"/>
        <v>209.970675</v>
      </c>
      <c r="H195" s="11"/>
      <c r="I195" s="10">
        <f t="shared" si="12"/>
        <v>0</v>
      </c>
      <c r="J195" s="11"/>
      <c r="K195" s="10">
        <f t="shared" si="13"/>
        <v>0</v>
      </c>
      <c r="L195" s="35">
        <f t="shared" si="14"/>
        <v>0</v>
      </c>
    </row>
    <row r="196" spans="1:12" x14ac:dyDescent="0.3">
      <c r="A196" s="6" t="s">
        <v>197</v>
      </c>
      <c r="B196" s="2" t="s">
        <v>5</v>
      </c>
      <c r="C196" s="3">
        <v>1</v>
      </c>
      <c r="D196" s="4">
        <v>5500</v>
      </c>
      <c r="E196" s="10">
        <f t="shared" si="10"/>
        <v>5500</v>
      </c>
      <c r="F196" s="11"/>
      <c r="G196" s="10">
        <f t="shared" si="11"/>
        <v>0</v>
      </c>
      <c r="H196" s="11"/>
      <c r="I196" s="10">
        <f t="shared" si="12"/>
        <v>0</v>
      </c>
      <c r="J196" s="11">
        <v>1</v>
      </c>
      <c r="K196" s="10">
        <f t="shared" si="13"/>
        <v>5500</v>
      </c>
      <c r="L196" s="35">
        <f t="shared" si="14"/>
        <v>0</v>
      </c>
    </row>
    <row r="197" spans="1:12" x14ac:dyDescent="0.3">
      <c r="A197" s="6" t="s">
        <v>198</v>
      </c>
      <c r="B197" s="2" t="s">
        <v>5</v>
      </c>
      <c r="C197" s="3">
        <v>2</v>
      </c>
      <c r="D197" s="4">
        <v>3000</v>
      </c>
      <c r="E197" s="10">
        <f t="shared" si="10"/>
        <v>6000</v>
      </c>
      <c r="F197" s="11"/>
      <c r="G197" s="10">
        <f t="shared" si="11"/>
        <v>0</v>
      </c>
      <c r="H197" s="11"/>
      <c r="I197" s="10">
        <f t="shared" si="12"/>
        <v>0</v>
      </c>
      <c r="J197" s="11">
        <v>2</v>
      </c>
      <c r="K197" s="10">
        <f t="shared" si="13"/>
        <v>6000</v>
      </c>
      <c r="L197" s="35">
        <f t="shared" si="14"/>
        <v>0</v>
      </c>
    </row>
    <row r="198" spans="1:12" x14ac:dyDescent="0.3">
      <c r="A198" s="6" t="s">
        <v>199</v>
      </c>
      <c r="B198" s="2" t="s">
        <v>5</v>
      </c>
      <c r="C198" s="3">
        <v>1</v>
      </c>
      <c r="D198" s="4">
        <v>5000</v>
      </c>
      <c r="E198" s="10">
        <f t="shared" si="10"/>
        <v>5000</v>
      </c>
      <c r="F198" s="11"/>
      <c r="G198" s="10">
        <f t="shared" si="11"/>
        <v>0</v>
      </c>
      <c r="H198" s="11"/>
      <c r="I198" s="10">
        <f t="shared" si="12"/>
        <v>0</v>
      </c>
      <c r="J198" s="11">
        <v>1</v>
      </c>
      <c r="K198" s="10">
        <f t="shared" si="13"/>
        <v>5000</v>
      </c>
      <c r="L198" s="35">
        <f t="shared" si="14"/>
        <v>0</v>
      </c>
    </row>
    <row r="199" spans="1:12" x14ac:dyDescent="0.3">
      <c r="A199" s="6" t="s">
        <v>250</v>
      </c>
      <c r="B199" s="2" t="s">
        <v>0</v>
      </c>
      <c r="C199" s="3">
        <v>1</v>
      </c>
      <c r="D199" s="4">
        <v>5000</v>
      </c>
      <c r="E199" s="10">
        <f t="shared" si="10"/>
        <v>5000</v>
      </c>
      <c r="F199" s="11"/>
      <c r="G199" s="10">
        <f t="shared" si="11"/>
        <v>0</v>
      </c>
      <c r="H199" s="11"/>
      <c r="I199" s="10">
        <f t="shared" si="12"/>
        <v>0</v>
      </c>
      <c r="J199" s="11">
        <v>1</v>
      </c>
      <c r="K199" s="10">
        <f t="shared" si="13"/>
        <v>5000</v>
      </c>
      <c r="L199" s="35">
        <f t="shared" si="14"/>
        <v>0</v>
      </c>
    </row>
    <row r="200" spans="1:12" x14ac:dyDescent="0.3">
      <c r="A200" s="6" t="s">
        <v>251</v>
      </c>
      <c r="B200" s="2" t="s">
        <v>0</v>
      </c>
      <c r="C200" s="3">
        <v>1</v>
      </c>
      <c r="D200" s="4">
        <v>3000</v>
      </c>
      <c r="E200" s="10">
        <f t="shared" si="10"/>
        <v>3000</v>
      </c>
      <c r="F200" s="11"/>
      <c r="G200" s="10">
        <f t="shared" si="11"/>
        <v>0</v>
      </c>
      <c r="H200" s="11"/>
      <c r="I200" s="10">
        <f t="shared" si="12"/>
        <v>0</v>
      </c>
      <c r="J200" s="11">
        <v>1</v>
      </c>
      <c r="K200" s="10">
        <f t="shared" si="13"/>
        <v>3000</v>
      </c>
      <c r="L200" s="35">
        <f t="shared" si="14"/>
        <v>0</v>
      </c>
    </row>
    <row r="201" spans="1:12" x14ac:dyDescent="0.3">
      <c r="A201" s="6" t="s">
        <v>252</v>
      </c>
      <c r="B201" s="2" t="s">
        <v>5</v>
      </c>
      <c r="C201" s="3">
        <v>2</v>
      </c>
      <c r="D201" s="4">
        <v>10000</v>
      </c>
      <c r="E201" s="10">
        <f t="shared" si="10"/>
        <v>20000</v>
      </c>
      <c r="F201" s="11"/>
      <c r="G201" s="10">
        <f t="shared" si="11"/>
        <v>0</v>
      </c>
      <c r="H201" s="11"/>
      <c r="I201" s="10">
        <f t="shared" si="12"/>
        <v>0</v>
      </c>
      <c r="J201" s="11">
        <v>2</v>
      </c>
      <c r="K201" s="10">
        <f t="shared" si="13"/>
        <v>20000</v>
      </c>
      <c r="L201" s="35">
        <f t="shared" si="14"/>
        <v>0</v>
      </c>
    </row>
    <row r="202" spans="1:12" x14ac:dyDescent="0.3">
      <c r="A202" s="6" t="s">
        <v>200</v>
      </c>
      <c r="B202" s="2" t="s">
        <v>5</v>
      </c>
      <c r="C202" s="3">
        <v>1</v>
      </c>
      <c r="D202" s="4">
        <v>36000</v>
      </c>
      <c r="E202" s="10">
        <f t="shared" si="10"/>
        <v>36000</v>
      </c>
      <c r="F202" s="11"/>
      <c r="G202" s="10">
        <f t="shared" si="11"/>
        <v>0</v>
      </c>
      <c r="H202" s="11"/>
      <c r="I202" s="10">
        <f t="shared" si="12"/>
        <v>0</v>
      </c>
      <c r="J202" s="11">
        <v>1</v>
      </c>
      <c r="K202" s="10">
        <f t="shared" si="13"/>
        <v>36000</v>
      </c>
      <c r="L202" s="35">
        <f t="shared" si="14"/>
        <v>0</v>
      </c>
    </row>
    <row r="203" spans="1:12" x14ac:dyDescent="0.3">
      <c r="A203" s="6" t="s">
        <v>201</v>
      </c>
      <c r="B203" s="2" t="s">
        <v>5</v>
      </c>
      <c r="C203" s="3">
        <v>40</v>
      </c>
      <c r="D203" s="4">
        <v>45</v>
      </c>
      <c r="E203" s="10">
        <f t="shared" si="10"/>
        <v>1800</v>
      </c>
      <c r="F203" s="11"/>
      <c r="G203" s="10">
        <f t="shared" si="11"/>
        <v>0</v>
      </c>
      <c r="H203" s="11"/>
      <c r="I203" s="10">
        <f t="shared" si="12"/>
        <v>0</v>
      </c>
      <c r="J203" s="11">
        <v>40</v>
      </c>
      <c r="K203" s="10">
        <f t="shared" si="13"/>
        <v>1800</v>
      </c>
      <c r="L203" s="35">
        <f t="shared" si="14"/>
        <v>0</v>
      </c>
    </row>
    <row r="204" spans="1:12" x14ac:dyDescent="0.3">
      <c r="A204" s="6" t="s">
        <v>202</v>
      </c>
      <c r="B204" s="2" t="s">
        <v>5</v>
      </c>
      <c r="C204" s="3">
        <v>75</v>
      </c>
      <c r="D204" s="4">
        <v>25</v>
      </c>
      <c r="E204" s="10">
        <f t="shared" si="10"/>
        <v>1875</v>
      </c>
      <c r="F204" s="11"/>
      <c r="G204" s="10">
        <f t="shared" si="11"/>
        <v>0</v>
      </c>
      <c r="H204" s="11"/>
      <c r="I204" s="10">
        <f t="shared" si="12"/>
        <v>0</v>
      </c>
      <c r="J204" s="11">
        <v>75</v>
      </c>
      <c r="K204" s="10">
        <f t="shared" si="13"/>
        <v>1875</v>
      </c>
      <c r="L204" s="35">
        <f t="shared" si="14"/>
        <v>0</v>
      </c>
    </row>
    <row r="205" spans="1:12" x14ac:dyDescent="0.3">
      <c r="A205" s="6" t="s">
        <v>203</v>
      </c>
      <c r="B205" s="2" t="s">
        <v>5</v>
      </c>
      <c r="C205" s="3">
        <v>15</v>
      </c>
      <c r="D205" s="4">
        <v>105</v>
      </c>
      <c r="E205" s="10">
        <f t="shared" ref="E205:E206" si="15">C205*D205</f>
        <v>1575</v>
      </c>
      <c r="F205" s="11"/>
      <c r="G205" s="10">
        <f t="shared" ref="G205:G206" si="16">F205*D205</f>
        <v>0</v>
      </c>
      <c r="H205" s="11"/>
      <c r="I205" s="10">
        <f t="shared" ref="I205:I206" si="17">H205*D205</f>
        <v>0</v>
      </c>
      <c r="J205" s="11">
        <v>15</v>
      </c>
      <c r="K205" s="10">
        <f t="shared" ref="K205:K206" si="18">D205*J205</f>
        <v>1575</v>
      </c>
      <c r="L205" s="35">
        <f t="shared" ref="L205:L206" si="19">+F205+H205+J205-C205</f>
        <v>0</v>
      </c>
    </row>
    <row r="206" spans="1:12" x14ac:dyDescent="0.3">
      <c r="A206" s="6" t="s">
        <v>204</v>
      </c>
      <c r="B206" s="2" t="s">
        <v>5</v>
      </c>
      <c r="C206" s="3">
        <v>75</v>
      </c>
      <c r="D206" s="4">
        <v>85</v>
      </c>
      <c r="E206" s="10">
        <f t="shared" si="15"/>
        <v>6375</v>
      </c>
      <c r="F206" s="11"/>
      <c r="G206" s="10">
        <f t="shared" si="16"/>
        <v>0</v>
      </c>
      <c r="H206" s="11"/>
      <c r="I206" s="10">
        <f t="shared" si="17"/>
        <v>0</v>
      </c>
      <c r="J206" s="11">
        <v>75</v>
      </c>
      <c r="K206" s="10">
        <f t="shared" si="18"/>
        <v>6375</v>
      </c>
      <c r="L206" s="35">
        <f t="shared" si="19"/>
        <v>0</v>
      </c>
    </row>
    <row r="207" spans="1:12" ht="15.6" x14ac:dyDescent="0.3">
      <c r="A207" s="12" t="s">
        <v>213</v>
      </c>
      <c r="B207" s="12"/>
      <c r="C207" s="12"/>
      <c r="D207" s="12"/>
      <c r="E207" s="13">
        <f>SUM(E8:E206)</f>
        <v>1557900.5052669998</v>
      </c>
      <c r="F207" s="14"/>
      <c r="G207" s="15">
        <f>SUM(G8:G206)</f>
        <v>229769.08968500001</v>
      </c>
      <c r="H207" s="38"/>
      <c r="I207" s="15">
        <f>SUM(I8:I206)</f>
        <v>824261.18935200002</v>
      </c>
      <c r="J207" s="38"/>
      <c r="K207" s="16">
        <f>SUM(K8:K206)</f>
        <v>503870.22622999997</v>
      </c>
      <c r="L207" s="35">
        <f t="shared" ref="L207" si="20">+F207+H207+J207-C207</f>
        <v>0</v>
      </c>
    </row>
    <row r="208" spans="1:12" ht="15" x14ac:dyDescent="0.3">
      <c r="A208" s="17" t="s">
        <v>15</v>
      </c>
      <c r="B208" s="48"/>
      <c r="C208" s="48"/>
      <c r="D208" s="48"/>
      <c r="E208" s="48"/>
      <c r="F208" s="40"/>
      <c r="G208" s="19">
        <f>+G207/E207</f>
        <v>0.14748636957763947</v>
      </c>
      <c r="H208" s="39"/>
      <c r="I208" s="19">
        <f>+I207/E207</f>
        <v>0.52908461520187677</v>
      </c>
      <c r="J208" s="39"/>
      <c r="K208" s="20">
        <f>+K207/E207</f>
        <v>0.32342901522048384</v>
      </c>
    </row>
    <row r="209" spans="1:11" ht="15" x14ac:dyDescent="0.3">
      <c r="A209" s="17" t="s">
        <v>16</v>
      </c>
      <c r="B209" s="48"/>
      <c r="C209" s="48"/>
      <c r="D209" s="48"/>
      <c r="E209" s="48"/>
      <c r="F209" s="40"/>
      <c r="G209" s="19">
        <f>+G208</f>
        <v>0.14748636957763947</v>
      </c>
      <c r="H209" s="39"/>
      <c r="I209" s="19">
        <f>+I208+G209</f>
        <v>0.67657098477951627</v>
      </c>
      <c r="J209" s="39"/>
      <c r="K209" s="20">
        <f>+K208+I209</f>
        <v>1</v>
      </c>
    </row>
    <row r="212" spans="1:11" x14ac:dyDescent="0.3">
      <c r="G212" s="5"/>
    </row>
    <row r="213" spans="1:11" x14ac:dyDescent="0.3">
      <c r="E213" s="9"/>
    </row>
    <row r="214" spans="1:11" x14ac:dyDescent="0.3">
      <c r="E214" s="9"/>
    </row>
    <row r="215" spans="1:11" x14ac:dyDescent="0.3">
      <c r="E215" s="9"/>
    </row>
  </sheetData>
  <mergeCells count="17">
    <mergeCell ref="A1:K1"/>
    <mergeCell ref="A2:K2"/>
    <mergeCell ref="A3:K4"/>
    <mergeCell ref="A5:E5"/>
    <mergeCell ref="F5:G5"/>
    <mergeCell ref="H5:I5"/>
    <mergeCell ref="J5:K5"/>
    <mergeCell ref="H6:I6"/>
    <mergeCell ref="J6:K6"/>
    <mergeCell ref="B208:E208"/>
    <mergeCell ref="B209:E209"/>
    <mergeCell ref="A6:A7"/>
    <mergeCell ref="B6:B7"/>
    <mergeCell ref="C6:C7"/>
    <mergeCell ref="D6:D7"/>
    <mergeCell ref="E6:E7"/>
    <mergeCell ref="F6:G6"/>
  </mergeCells>
  <pageMargins left="0.70866141732283472" right="0.70866141732283472" top="0.74803149606299213" bottom="0.74803149606299213" header="0.31496062992125984" footer="0.31496062992125984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A3D0-8721-4AFA-89BB-900390EEE103}">
  <sheetPr>
    <pageSetUpPr fitToPage="1"/>
  </sheetPr>
  <dimension ref="A1:L42"/>
  <sheetViews>
    <sheetView view="pageBreakPreview" topLeftCell="A19" zoomScale="115" zoomScaleNormal="100" zoomScaleSheetLayoutView="115" workbookViewId="0">
      <selection activeCell="E33" sqref="E33"/>
    </sheetView>
  </sheetViews>
  <sheetFormatPr baseColWidth="10" defaultRowHeight="14.4" x14ac:dyDescent="0.3"/>
  <cols>
    <col min="1" max="1" width="62.44140625" customWidth="1"/>
    <col min="2" max="2" width="11.88671875" customWidth="1"/>
    <col min="3" max="3" width="11.5546875" customWidth="1"/>
    <col min="4" max="4" width="12.109375" bestFit="1" customWidth="1"/>
    <col min="5" max="5" width="16" bestFit="1" customWidth="1"/>
    <col min="6" max="6" width="10.6640625" customWidth="1"/>
    <col min="7" max="7" width="15.6640625" customWidth="1"/>
    <col min="8" max="8" width="10.6640625" customWidth="1"/>
    <col min="9" max="9" width="15.6640625" customWidth="1"/>
    <col min="10" max="10" width="10.6640625" customWidth="1"/>
    <col min="11" max="11" width="15.6640625" customWidth="1"/>
    <col min="12" max="12" width="17.6640625" style="34" customWidth="1"/>
  </cols>
  <sheetData>
    <row r="1" spans="1:12" ht="15.6" x14ac:dyDescent="0.3">
      <c r="A1" s="57" t="s">
        <v>224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2" x14ac:dyDescent="0.3">
      <c r="A2" s="58" t="s">
        <v>7</v>
      </c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2" x14ac:dyDescent="0.3">
      <c r="A3" s="63" t="s">
        <v>217</v>
      </c>
      <c r="B3" s="63"/>
      <c r="C3" s="63"/>
      <c r="D3" s="63"/>
      <c r="E3" s="63"/>
      <c r="F3" s="63"/>
      <c r="G3" s="63"/>
      <c r="H3" s="63"/>
      <c r="I3" s="63"/>
      <c r="J3" s="63"/>
      <c r="K3" s="63"/>
    </row>
    <row r="4" spans="1:12" x14ac:dyDescent="0.3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ht="15" customHeight="1" x14ac:dyDescent="0.3">
      <c r="A6" s="64" t="s">
        <v>216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2" ht="15" customHeight="1" x14ac:dyDescent="0.3">
      <c r="A7" s="61" t="s">
        <v>220</v>
      </c>
      <c r="B7" s="61"/>
      <c r="C7" s="61"/>
      <c r="D7" s="61"/>
      <c r="E7" s="62"/>
      <c r="F7" s="46" t="s">
        <v>12</v>
      </c>
      <c r="G7" s="47"/>
      <c r="H7" s="46" t="s">
        <v>13</v>
      </c>
      <c r="I7" s="47"/>
      <c r="J7" s="46" t="s">
        <v>14</v>
      </c>
      <c r="K7" s="47"/>
    </row>
    <row r="8" spans="1:12" ht="27.75" customHeight="1" x14ac:dyDescent="0.3">
      <c r="A8" s="49" t="s">
        <v>17</v>
      </c>
      <c r="B8" s="51" t="s">
        <v>8</v>
      </c>
      <c r="C8" s="53" t="s">
        <v>9</v>
      </c>
      <c r="D8" s="53" t="s">
        <v>10</v>
      </c>
      <c r="E8" s="53" t="s">
        <v>11</v>
      </c>
      <c r="F8" s="55" t="s">
        <v>223</v>
      </c>
      <c r="G8" s="56"/>
      <c r="H8" s="46" t="s">
        <v>221</v>
      </c>
      <c r="I8" s="47"/>
      <c r="J8" s="46" t="s">
        <v>222</v>
      </c>
      <c r="K8" s="47"/>
    </row>
    <row r="9" spans="1:12" x14ac:dyDescent="0.3">
      <c r="A9" s="50"/>
      <c r="B9" s="52"/>
      <c r="C9" s="54"/>
      <c r="D9" s="54"/>
      <c r="E9" s="54"/>
      <c r="F9" s="7" t="s">
        <v>218</v>
      </c>
      <c r="G9" s="7" t="s">
        <v>219</v>
      </c>
      <c r="H9" s="7" t="s">
        <v>218</v>
      </c>
      <c r="I9" s="7" t="s">
        <v>219</v>
      </c>
      <c r="J9" s="7" t="s">
        <v>218</v>
      </c>
      <c r="K9" s="7" t="s">
        <v>219</v>
      </c>
    </row>
    <row r="10" spans="1:12" x14ac:dyDescent="0.3">
      <c r="A10" s="22" t="s">
        <v>181</v>
      </c>
      <c r="B10" s="23" t="s">
        <v>212</v>
      </c>
      <c r="C10" s="24">
        <v>17.982500000000002</v>
      </c>
      <c r="D10" s="25">
        <v>8</v>
      </c>
      <c r="E10" s="26">
        <f t="shared" ref="E10:E27" si="0">C10*D10</f>
        <v>143.86000000000001</v>
      </c>
      <c r="F10" s="27"/>
      <c r="G10" s="26">
        <f t="shared" ref="G10:G27" si="1">F10*D10</f>
        <v>0</v>
      </c>
      <c r="H10" s="27">
        <v>5.87</v>
      </c>
      <c r="I10" s="26">
        <f t="shared" ref="I10:I27" si="2">H10*D10</f>
        <v>46.96</v>
      </c>
      <c r="J10" s="27">
        <v>12.112500000000001</v>
      </c>
      <c r="K10" s="26">
        <f t="shared" ref="K10:K27" si="3">D10*J10</f>
        <v>96.9</v>
      </c>
      <c r="L10" s="34">
        <f t="shared" ref="L10:L27" si="4">+F10+H10+J10-C10</f>
        <v>0</v>
      </c>
    </row>
    <row r="11" spans="1:12" x14ac:dyDescent="0.3">
      <c r="A11" s="22" t="s">
        <v>182</v>
      </c>
      <c r="B11" s="23" t="s">
        <v>212</v>
      </c>
      <c r="C11" s="24">
        <v>1.1382000000000001</v>
      </c>
      <c r="D11" s="25">
        <v>8</v>
      </c>
      <c r="E11" s="26">
        <f t="shared" si="0"/>
        <v>9.1056000000000008</v>
      </c>
      <c r="F11" s="27"/>
      <c r="G11" s="26">
        <f t="shared" si="1"/>
        <v>0</v>
      </c>
      <c r="H11" s="27">
        <v>1.1382000000000001</v>
      </c>
      <c r="I11" s="26">
        <f t="shared" si="2"/>
        <v>9.1056000000000008</v>
      </c>
      <c r="J11" s="27"/>
      <c r="K11" s="26">
        <f t="shared" si="3"/>
        <v>0</v>
      </c>
      <c r="L11" s="34">
        <f t="shared" si="4"/>
        <v>0</v>
      </c>
    </row>
    <row r="12" spans="1:12" x14ac:dyDescent="0.3">
      <c r="A12" s="22" t="s">
        <v>183</v>
      </c>
      <c r="B12" s="23" t="s">
        <v>212</v>
      </c>
      <c r="C12" s="24">
        <v>13.2</v>
      </c>
      <c r="D12" s="25">
        <v>21.25</v>
      </c>
      <c r="E12" s="26">
        <f t="shared" si="0"/>
        <v>280.5</v>
      </c>
      <c r="F12" s="27"/>
      <c r="G12" s="26">
        <f t="shared" si="1"/>
        <v>0</v>
      </c>
      <c r="H12" s="27">
        <v>13.2</v>
      </c>
      <c r="I12" s="26">
        <f t="shared" si="2"/>
        <v>280.5</v>
      </c>
      <c r="J12" s="27"/>
      <c r="K12" s="26">
        <f t="shared" si="3"/>
        <v>0</v>
      </c>
      <c r="L12" s="34">
        <f t="shared" si="4"/>
        <v>0</v>
      </c>
    </row>
    <row r="13" spans="1:12" x14ac:dyDescent="0.3">
      <c r="A13" s="22" t="s">
        <v>181</v>
      </c>
      <c r="B13" s="23" t="s">
        <v>212</v>
      </c>
      <c r="C13" s="24">
        <v>55.114100000000001</v>
      </c>
      <c r="D13" s="25">
        <v>8</v>
      </c>
      <c r="E13" s="26">
        <f t="shared" si="0"/>
        <v>440.9128</v>
      </c>
      <c r="F13" s="27"/>
      <c r="G13" s="26">
        <f t="shared" si="1"/>
        <v>0</v>
      </c>
      <c r="H13" s="27">
        <v>16.11</v>
      </c>
      <c r="I13" s="26">
        <f t="shared" si="2"/>
        <v>128.88</v>
      </c>
      <c r="J13" s="27">
        <v>39.004100000000001</v>
      </c>
      <c r="K13" s="26">
        <f t="shared" si="3"/>
        <v>312.03280000000001</v>
      </c>
      <c r="L13" s="34">
        <f t="shared" si="4"/>
        <v>0</v>
      </c>
    </row>
    <row r="14" spans="1:12" x14ac:dyDescent="0.3">
      <c r="A14" s="22" t="s">
        <v>184</v>
      </c>
      <c r="B14" s="23" t="s">
        <v>212</v>
      </c>
      <c r="C14" s="24">
        <v>6.0019</v>
      </c>
      <c r="D14" s="25">
        <v>13.75</v>
      </c>
      <c r="E14" s="26">
        <f t="shared" si="0"/>
        <v>82.526124999999993</v>
      </c>
      <c r="F14" s="27">
        <v>4.75</v>
      </c>
      <c r="G14" s="26">
        <f t="shared" si="1"/>
        <v>65.3125</v>
      </c>
      <c r="H14" s="27"/>
      <c r="I14" s="26">
        <f t="shared" si="2"/>
        <v>0</v>
      </c>
      <c r="J14" s="27">
        <v>1.2519</v>
      </c>
      <c r="K14" s="26">
        <f t="shared" si="3"/>
        <v>17.213625</v>
      </c>
      <c r="L14" s="34">
        <f t="shared" si="4"/>
        <v>0</v>
      </c>
    </row>
    <row r="15" spans="1:12" x14ac:dyDescent="0.3">
      <c r="A15" s="22" t="s">
        <v>185</v>
      </c>
      <c r="B15" s="23" t="s">
        <v>212</v>
      </c>
      <c r="C15" s="24">
        <v>28.749099999999999</v>
      </c>
      <c r="D15" s="25">
        <v>17.5</v>
      </c>
      <c r="E15" s="26">
        <f t="shared" si="0"/>
        <v>503.10924999999997</v>
      </c>
      <c r="F15" s="27"/>
      <c r="G15" s="26">
        <f t="shared" si="1"/>
        <v>0</v>
      </c>
      <c r="H15" s="27">
        <v>4.37</v>
      </c>
      <c r="I15" s="26">
        <f t="shared" si="2"/>
        <v>76.475000000000009</v>
      </c>
      <c r="J15" s="27">
        <v>24.379100000000001</v>
      </c>
      <c r="K15" s="26">
        <f t="shared" si="3"/>
        <v>426.63425000000001</v>
      </c>
      <c r="L15" s="34">
        <f t="shared" si="4"/>
        <v>0</v>
      </c>
    </row>
    <row r="16" spans="1:12" x14ac:dyDescent="0.3">
      <c r="A16" s="22" t="s">
        <v>186</v>
      </c>
      <c r="B16" s="23" t="s">
        <v>212</v>
      </c>
      <c r="C16" s="24">
        <v>98.4148</v>
      </c>
      <c r="D16" s="25">
        <v>30</v>
      </c>
      <c r="E16" s="26">
        <f t="shared" si="0"/>
        <v>2952.444</v>
      </c>
      <c r="F16" s="27"/>
      <c r="G16" s="26">
        <f t="shared" si="1"/>
        <v>0</v>
      </c>
      <c r="H16" s="27">
        <v>53.35</v>
      </c>
      <c r="I16" s="26">
        <f t="shared" si="2"/>
        <v>1600.5</v>
      </c>
      <c r="J16" s="27">
        <v>45.064799999999998</v>
      </c>
      <c r="K16" s="26">
        <f t="shared" si="3"/>
        <v>1351.944</v>
      </c>
      <c r="L16" s="34">
        <f t="shared" si="4"/>
        <v>0</v>
      </c>
    </row>
    <row r="17" spans="1:12" x14ac:dyDescent="0.3">
      <c r="A17" s="22" t="s">
        <v>186</v>
      </c>
      <c r="B17" s="23" t="s">
        <v>212</v>
      </c>
      <c r="C17" s="24">
        <v>95.593299999999999</v>
      </c>
      <c r="D17" s="25">
        <v>30</v>
      </c>
      <c r="E17" s="26">
        <f t="shared" si="0"/>
        <v>2867.799</v>
      </c>
      <c r="F17" s="27"/>
      <c r="G17" s="26">
        <f t="shared" si="1"/>
        <v>0</v>
      </c>
      <c r="H17" s="27"/>
      <c r="I17" s="26">
        <f t="shared" si="2"/>
        <v>0</v>
      </c>
      <c r="J17" s="27">
        <v>95.593299999999999</v>
      </c>
      <c r="K17" s="26">
        <f t="shared" si="3"/>
        <v>2867.799</v>
      </c>
      <c r="L17" s="34">
        <f t="shared" si="4"/>
        <v>0</v>
      </c>
    </row>
    <row r="18" spans="1:12" x14ac:dyDescent="0.3">
      <c r="A18" s="22" t="s">
        <v>187</v>
      </c>
      <c r="B18" s="23" t="s">
        <v>212</v>
      </c>
      <c r="C18" s="24">
        <v>1421.37</v>
      </c>
      <c r="D18" s="25">
        <v>10</v>
      </c>
      <c r="E18" s="26">
        <f t="shared" si="0"/>
        <v>14213.699999999999</v>
      </c>
      <c r="F18" s="27">
        <v>1182.05</v>
      </c>
      <c r="G18" s="26">
        <f t="shared" si="1"/>
        <v>11820.5</v>
      </c>
      <c r="H18" s="27">
        <v>239.32</v>
      </c>
      <c r="I18" s="26">
        <f t="shared" si="2"/>
        <v>2393.1999999999998</v>
      </c>
      <c r="J18" s="27"/>
      <c r="K18" s="26">
        <f t="shared" si="3"/>
        <v>0</v>
      </c>
      <c r="L18" s="34">
        <f t="shared" si="4"/>
        <v>0</v>
      </c>
    </row>
    <row r="19" spans="1:12" x14ac:dyDescent="0.3">
      <c r="A19" s="22" t="s">
        <v>188</v>
      </c>
      <c r="B19" s="23" t="s">
        <v>212</v>
      </c>
      <c r="C19" s="24">
        <v>8.6880000000000006</v>
      </c>
      <c r="D19" s="25">
        <v>20</v>
      </c>
      <c r="E19" s="26">
        <f t="shared" si="0"/>
        <v>173.76000000000002</v>
      </c>
      <c r="F19" s="27">
        <v>1.19</v>
      </c>
      <c r="G19" s="26">
        <f t="shared" si="1"/>
        <v>23.799999999999997</v>
      </c>
      <c r="H19" s="27">
        <v>1.0900000000000001</v>
      </c>
      <c r="I19" s="26">
        <f t="shared" si="2"/>
        <v>21.8</v>
      </c>
      <c r="J19" s="27">
        <v>6.4080000000000004</v>
      </c>
      <c r="K19" s="26">
        <f t="shared" si="3"/>
        <v>128.16</v>
      </c>
      <c r="L19" s="34">
        <f t="shared" si="4"/>
        <v>0</v>
      </c>
    </row>
    <row r="20" spans="1:12" x14ac:dyDescent="0.3">
      <c r="A20" s="22" t="s">
        <v>189</v>
      </c>
      <c r="B20" s="23" t="s">
        <v>212</v>
      </c>
      <c r="C20" s="24">
        <v>34.9056</v>
      </c>
      <c r="D20" s="25">
        <v>27.79</v>
      </c>
      <c r="E20" s="26">
        <f t="shared" si="0"/>
        <v>970.02662399999997</v>
      </c>
      <c r="F20" s="27"/>
      <c r="G20" s="26">
        <f t="shared" si="1"/>
        <v>0</v>
      </c>
      <c r="H20" s="27">
        <v>34.9056</v>
      </c>
      <c r="I20" s="26">
        <f t="shared" si="2"/>
        <v>970.02662399999997</v>
      </c>
      <c r="J20" s="27"/>
      <c r="K20" s="26">
        <f t="shared" si="3"/>
        <v>0</v>
      </c>
      <c r="L20" s="34">
        <f t="shared" si="4"/>
        <v>0</v>
      </c>
    </row>
    <row r="21" spans="1:12" x14ac:dyDescent="0.3">
      <c r="A21" s="22" t="s">
        <v>190</v>
      </c>
      <c r="B21" s="23" t="s">
        <v>212</v>
      </c>
      <c r="C21" s="24">
        <v>14.5466</v>
      </c>
      <c r="D21" s="25">
        <v>6.88</v>
      </c>
      <c r="E21" s="26">
        <f t="shared" si="0"/>
        <v>100.080608</v>
      </c>
      <c r="F21" s="27"/>
      <c r="G21" s="26">
        <f t="shared" si="1"/>
        <v>0</v>
      </c>
      <c r="H21" s="27">
        <v>7.05</v>
      </c>
      <c r="I21" s="26">
        <f t="shared" si="2"/>
        <v>48.503999999999998</v>
      </c>
      <c r="J21" s="27">
        <v>7.4965999999999999</v>
      </c>
      <c r="K21" s="26">
        <f t="shared" si="3"/>
        <v>51.576608</v>
      </c>
      <c r="L21" s="34">
        <f t="shared" si="4"/>
        <v>0</v>
      </c>
    </row>
    <row r="22" spans="1:12" x14ac:dyDescent="0.3">
      <c r="A22" s="22" t="s">
        <v>190</v>
      </c>
      <c r="B22" s="23" t="s">
        <v>212</v>
      </c>
      <c r="C22" s="24">
        <v>42.388100000000001</v>
      </c>
      <c r="D22" s="25">
        <v>6.88</v>
      </c>
      <c r="E22" s="26">
        <f t="shared" si="0"/>
        <v>291.63012800000001</v>
      </c>
      <c r="F22" s="27"/>
      <c r="G22" s="26">
        <f t="shared" si="1"/>
        <v>0</v>
      </c>
      <c r="H22" s="27">
        <v>5.23</v>
      </c>
      <c r="I22" s="26">
        <f t="shared" si="2"/>
        <v>35.982400000000005</v>
      </c>
      <c r="J22" s="27">
        <v>37.158099999999997</v>
      </c>
      <c r="K22" s="26">
        <f t="shared" si="3"/>
        <v>255.64772799999997</v>
      </c>
      <c r="L22" s="34">
        <f t="shared" si="4"/>
        <v>0</v>
      </c>
    </row>
    <row r="23" spans="1:12" x14ac:dyDescent="0.3">
      <c r="A23" s="22" t="s">
        <v>191</v>
      </c>
      <c r="B23" s="23" t="s">
        <v>212</v>
      </c>
      <c r="C23" s="24">
        <v>0.94950000000000001</v>
      </c>
      <c r="D23" s="25">
        <v>6.88</v>
      </c>
      <c r="E23" s="26">
        <f t="shared" si="0"/>
        <v>6.5325600000000001</v>
      </c>
      <c r="F23" s="27"/>
      <c r="G23" s="26">
        <f t="shared" si="1"/>
        <v>0</v>
      </c>
      <c r="H23" s="27">
        <v>0.94950000000000001</v>
      </c>
      <c r="I23" s="26">
        <f t="shared" si="2"/>
        <v>6.5325600000000001</v>
      </c>
      <c r="J23" s="27"/>
      <c r="K23" s="26">
        <f t="shared" si="3"/>
        <v>0</v>
      </c>
      <c r="L23" s="34">
        <f t="shared" si="4"/>
        <v>0</v>
      </c>
    </row>
    <row r="24" spans="1:12" x14ac:dyDescent="0.3">
      <c r="A24" s="22" t="s">
        <v>192</v>
      </c>
      <c r="B24" s="23" t="s">
        <v>212</v>
      </c>
      <c r="C24" s="24">
        <v>0.91690000000000005</v>
      </c>
      <c r="D24" s="25">
        <v>8</v>
      </c>
      <c r="E24" s="26">
        <f t="shared" si="0"/>
        <v>7.3352000000000004</v>
      </c>
      <c r="F24" s="27"/>
      <c r="G24" s="26">
        <f t="shared" si="1"/>
        <v>0</v>
      </c>
      <c r="H24" s="27">
        <v>0.91690000000000005</v>
      </c>
      <c r="I24" s="26">
        <f t="shared" si="2"/>
        <v>7.3352000000000004</v>
      </c>
      <c r="J24" s="27"/>
      <c r="K24" s="26">
        <f t="shared" si="3"/>
        <v>0</v>
      </c>
      <c r="L24" s="34">
        <f t="shared" si="4"/>
        <v>0</v>
      </c>
    </row>
    <row r="25" spans="1:12" x14ac:dyDescent="0.3">
      <c r="A25" s="22" t="s">
        <v>193</v>
      </c>
      <c r="B25" s="23" t="s">
        <v>212</v>
      </c>
      <c r="C25" s="24">
        <v>1857.154</v>
      </c>
      <c r="D25" s="25">
        <v>10</v>
      </c>
      <c r="E25" s="26">
        <f t="shared" si="0"/>
        <v>18571.54</v>
      </c>
      <c r="F25" s="27"/>
      <c r="G25" s="26">
        <f t="shared" si="1"/>
        <v>0</v>
      </c>
      <c r="H25" s="27">
        <v>1195.67</v>
      </c>
      <c r="I25" s="26">
        <f t="shared" si="2"/>
        <v>11956.7</v>
      </c>
      <c r="J25" s="27">
        <v>661.48400000000004</v>
      </c>
      <c r="K25" s="26">
        <f t="shared" si="3"/>
        <v>6614.84</v>
      </c>
      <c r="L25" s="34">
        <f t="shared" si="4"/>
        <v>0</v>
      </c>
    </row>
    <row r="26" spans="1:12" x14ac:dyDescent="0.3">
      <c r="A26" s="22" t="s">
        <v>194</v>
      </c>
      <c r="B26" s="23" t="s">
        <v>212</v>
      </c>
      <c r="C26" s="24">
        <v>646.38710000000003</v>
      </c>
      <c r="D26" s="25">
        <v>5</v>
      </c>
      <c r="E26" s="26">
        <f t="shared" si="0"/>
        <v>3231.9355</v>
      </c>
      <c r="F26" s="27"/>
      <c r="G26" s="26">
        <f t="shared" si="1"/>
        <v>0</v>
      </c>
      <c r="H26" s="27">
        <v>419.92</v>
      </c>
      <c r="I26" s="26">
        <f t="shared" si="2"/>
        <v>2099.6</v>
      </c>
      <c r="J26" s="27">
        <v>226.46709999999999</v>
      </c>
      <c r="K26" s="26">
        <f t="shared" si="3"/>
        <v>1132.3354999999999</v>
      </c>
      <c r="L26" s="34">
        <f t="shared" si="4"/>
        <v>0</v>
      </c>
    </row>
    <row r="27" spans="1:12" x14ac:dyDescent="0.3">
      <c r="A27" s="22" t="s">
        <v>195</v>
      </c>
      <c r="B27" s="23" t="s">
        <v>212</v>
      </c>
      <c r="C27" s="24">
        <v>14.235900000000001</v>
      </c>
      <c r="D27" s="25">
        <v>25</v>
      </c>
      <c r="E27" s="26">
        <f t="shared" si="0"/>
        <v>355.89750000000004</v>
      </c>
      <c r="F27" s="27">
        <v>14.235900000000001</v>
      </c>
      <c r="G27" s="26">
        <f t="shared" si="1"/>
        <v>355.89750000000004</v>
      </c>
      <c r="H27" s="27"/>
      <c r="I27" s="26">
        <f t="shared" si="2"/>
        <v>0</v>
      </c>
      <c r="J27" s="27"/>
      <c r="K27" s="26">
        <f t="shared" si="3"/>
        <v>0</v>
      </c>
      <c r="L27" s="34">
        <f t="shared" si="4"/>
        <v>0</v>
      </c>
    </row>
    <row r="28" spans="1:12" x14ac:dyDescent="0.3">
      <c r="A28" s="22" t="s">
        <v>215</v>
      </c>
      <c r="B28" s="41" t="s">
        <v>255</v>
      </c>
      <c r="C28" s="42"/>
      <c r="D28" s="43"/>
      <c r="E28" s="26">
        <v>19746.758864999283</v>
      </c>
      <c r="F28" s="44"/>
      <c r="G28" s="45">
        <v>1245.493982936719</v>
      </c>
      <c r="H28" s="44"/>
      <c r="I28" s="45">
        <v>10672.269932123798</v>
      </c>
      <c r="J28" s="44"/>
      <c r="K28" s="45">
        <v>7828.9949499387667</v>
      </c>
      <c r="L28" s="34">
        <f>+G28+I28+K28-E28</f>
        <v>0</v>
      </c>
    </row>
    <row r="29" spans="1:12" ht="15.6" x14ac:dyDescent="0.3">
      <c r="A29" s="12" t="s">
        <v>213</v>
      </c>
      <c r="B29" s="12"/>
      <c r="C29" s="12"/>
      <c r="D29" s="12"/>
      <c r="E29" s="13">
        <f>SUM(E10:E28)</f>
        <v>64949.453759999276</v>
      </c>
      <c r="F29" s="14"/>
      <c r="G29" s="28">
        <f>SUM(G10:G28)</f>
        <v>13511.003982936718</v>
      </c>
      <c r="H29" s="28"/>
      <c r="I29" s="28">
        <f>SUM(I10:I28)</f>
        <v>30354.371316123797</v>
      </c>
      <c r="J29" s="28"/>
      <c r="K29" s="29">
        <f>SUM(K10:K28)</f>
        <v>21084.078460938767</v>
      </c>
    </row>
    <row r="30" spans="1:12" ht="15.6" x14ac:dyDescent="0.3">
      <c r="A30" s="17" t="s">
        <v>15</v>
      </c>
      <c r="B30" s="48"/>
      <c r="C30" s="48"/>
      <c r="D30" s="48"/>
      <c r="E30" s="48"/>
      <c r="F30" s="18"/>
      <c r="G30" s="30">
        <f>+G29/E29</f>
        <v>0.20802336587560039</v>
      </c>
      <c r="H30" s="30"/>
      <c r="I30" s="30">
        <f>+I29/E29</f>
        <v>0.46735375832857712</v>
      </c>
      <c r="J30" s="30"/>
      <c r="K30" s="31">
        <f>+K29/E29</f>
        <v>0.32462287579582255</v>
      </c>
    </row>
    <row r="31" spans="1:12" ht="15.6" x14ac:dyDescent="0.3">
      <c r="A31" s="17" t="s">
        <v>16</v>
      </c>
      <c r="B31" s="48"/>
      <c r="C31" s="48"/>
      <c r="D31" s="48"/>
      <c r="E31" s="48"/>
      <c r="F31" s="18"/>
      <c r="G31" s="30">
        <f>+G30</f>
        <v>0.20802336587560039</v>
      </c>
      <c r="H31" s="30"/>
      <c r="I31" s="30">
        <f>+I30+G31</f>
        <v>0.6753771242041775</v>
      </c>
      <c r="J31" s="30"/>
      <c r="K31" s="31">
        <f>+K30+I31</f>
        <v>1</v>
      </c>
    </row>
    <row r="33" spans="5:12" x14ac:dyDescent="0.3">
      <c r="L33" s="9"/>
    </row>
    <row r="34" spans="5:12" x14ac:dyDescent="0.3">
      <c r="G34" s="5"/>
    </row>
    <row r="42" spans="5:12" x14ac:dyDescent="0.3">
      <c r="E42" s="8">
        <v>1846079.36</v>
      </c>
    </row>
  </sheetData>
  <mergeCells count="18">
    <mergeCell ref="A1:K1"/>
    <mergeCell ref="A2:K2"/>
    <mergeCell ref="A3:K4"/>
    <mergeCell ref="A6:K6"/>
    <mergeCell ref="A7:E7"/>
    <mergeCell ref="F7:G7"/>
    <mergeCell ref="H7:I7"/>
    <mergeCell ref="J7:K7"/>
    <mergeCell ref="H8:I8"/>
    <mergeCell ref="J8:K8"/>
    <mergeCell ref="B30:E30"/>
    <mergeCell ref="B31:E31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pageSetup paperSize="9"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E821-048A-4493-B331-01CAAEEF6102}">
  <sheetPr>
    <pageSetUpPr fitToPage="1"/>
  </sheetPr>
  <dimension ref="A1:L25"/>
  <sheetViews>
    <sheetView tabSelected="1" view="pageBreakPreview" zoomScale="115" zoomScaleNormal="100" zoomScaleSheetLayoutView="115" workbookViewId="0">
      <selection activeCell="E17" sqref="E17"/>
    </sheetView>
  </sheetViews>
  <sheetFormatPr baseColWidth="10" defaultRowHeight="14.4" x14ac:dyDescent="0.3"/>
  <cols>
    <col min="1" max="1" width="62.44140625" customWidth="1"/>
    <col min="2" max="2" width="11.88671875" customWidth="1"/>
    <col min="3" max="3" width="11.5546875" customWidth="1"/>
    <col min="4" max="4" width="12.109375" bestFit="1" customWidth="1"/>
    <col min="5" max="5" width="16" bestFit="1" customWidth="1"/>
    <col min="6" max="6" width="10.6640625" customWidth="1"/>
    <col min="7" max="7" width="15.6640625" customWidth="1"/>
    <col min="8" max="8" width="10.6640625" customWidth="1"/>
    <col min="9" max="9" width="15.6640625" customWidth="1"/>
    <col min="10" max="10" width="10.6640625" customWidth="1"/>
    <col min="11" max="11" width="15.6640625" customWidth="1"/>
    <col min="12" max="12" width="13.88671875" style="32" customWidth="1"/>
  </cols>
  <sheetData>
    <row r="1" spans="1:12" ht="15.6" x14ac:dyDescent="0.3">
      <c r="A1" s="57" t="s">
        <v>225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2" x14ac:dyDescent="0.3">
      <c r="A2" s="58" t="s">
        <v>7</v>
      </c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2" x14ac:dyDescent="0.3">
      <c r="A3" s="59" t="s">
        <v>217</v>
      </c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1:12" x14ac:dyDescent="0.3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ht="15" customHeight="1" x14ac:dyDescent="0.3">
      <c r="A6" s="60" t="s">
        <v>216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2" ht="15" customHeight="1" x14ac:dyDescent="0.3">
      <c r="A7" s="61" t="s">
        <v>220</v>
      </c>
      <c r="B7" s="61"/>
      <c r="C7" s="61"/>
      <c r="D7" s="61"/>
      <c r="E7" s="62"/>
      <c r="F7" s="46" t="s">
        <v>12</v>
      </c>
      <c r="G7" s="47"/>
      <c r="H7" s="46" t="s">
        <v>13</v>
      </c>
      <c r="I7" s="47"/>
      <c r="J7" s="46" t="s">
        <v>14</v>
      </c>
      <c r="K7" s="47"/>
    </row>
    <row r="8" spans="1:12" ht="27.75" customHeight="1" x14ac:dyDescent="0.3">
      <c r="A8" s="49" t="s">
        <v>17</v>
      </c>
      <c r="B8" s="51" t="s">
        <v>8</v>
      </c>
      <c r="C8" s="53" t="s">
        <v>9</v>
      </c>
      <c r="D8" s="53" t="s">
        <v>10</v>
      </c>
      <c r="E8" s="53" t="s">
        <v>11</v>
      </c>
      <c r="F8" s="55" t="s">
        <v>223</v>
      </c>
      <c r="G8" s="56"/>
      <c r="H8" s="46" t="s">
        <v>221</v>
      </c>
      <c r="I8" s="47"/>
      <c r="J8" s="46" t="s">
        <v>222</v>
      </c>
      <c r="K8" s="47"/>
    </row>
    <row r="9" spans="1:12" x14ac:dyDescent="0.3">
      <c r="A9" s="50"/>
      <c r="B9" s="52"/>
      <c r="C9" s="54"/>
      <c r="D9" s="54"/>
      <c r="E9" s="54"/>
      <c r="F9" s="7" t="s">
        <v>218</v>
      </c>
      <c r="G9" s="7" t="s">
        <v>219</v>
      </c>
      <c r="H9" s="7" t="s">
        <v>218</v>
      </c>
      <c r="I9" s="7" t="s">
        <v>219</v>
      </c>
      <c r="J9" s="7" t="s">
        <v>218</v>
      </c>
      <c r="K9" s="7" t="s">
        <v>219</v>
      </c>
    </row>
    <row r="10" spans="1:12" x14ac:dyDescent="0.3">
      <c r="A10" s="22" t="s">
        <v>18</v>
      </c>
      <c r="B10" s="23" t="s">
        <v>205</v>
      </c>
      <c r="C10" s="24">
        <f>255.2279+125.8532</f>
        <v>381.08109999999999</v>
      </c>
      <c r="D10" s="25">
        <v>19.59</v>
      </c>
      <c r="E10" s="26">
        <f t="shared" ref="E10:E16" si="0">C10*D10</f>
        <v>7465.3787489999995</v>
      </c>
      <c r="F10" s="27"/>
      <c r="G10" s="26">
        <f t="shared" ref="G10:G16" si="1">F10*D10</f>
        <v>0</v>
      </c>
      <c r="H10" s="27">
        <f>44.64+71.73</f>
        <v>116.37</v>
      </c>
      <c r="I10" s="26">
        <f t="shared" ref="I10:I16" si="2">H10*D10</f>
        <v>2279.6883000000003</v>
      </c>
      <c r="J10" s="27">
        <f>210.5879+54.1232</f>
        <v>264.71109999999999</v>
      </c>
      <c r="K10" s="26">
        <f t="shared" ref="K10:K16" si="3">D10*J10</f>
        <v>5185.6904489999997</v>
      </c>
      <c r="L10" s="32">
        <f>+F10+H10+J10-C10</f>
        <v>0</v>
      </c>
    </row>
    <row r="11" spans="1:12" x14ac:dyDescent="0.3">
      <c r="A11" s="22" t="s">
        <v>19</v>
      </c>
      <c r="B11" s="23" t="s">
        <v>205</v>
      </c>
      <c r="C11" s="24">
        <v>34.9056</v>
      </c>
      <c r="D11" s="25">
        <v>24.79</v>
      </c>
      <c r="E11" s="26">
        <f t="shared" si="0"/>
        <v>865.30982399999994</v>
      </c>
      <c r="F11" s="27"/>
      <c r="G11" s="26">
        <f t="shared" si="1"/>
        <v>0</v>
      </c>
      <c r="H11" s="27">
        <v>34.9056</v>
      </c>
      <c r="I11" s="26">
        <f t="shared" si="2"/>
        <v>865.30982399999994</v>
      </c>
      <c r="J11" s="27"/>
      <c r="K11" s="26">
        <f t="shared" si="3"/>
        <v>0</v>
      </c>
      <c r="L11" s="32">
        <f t="shared" ref="L11:L16" si="4">+F11+H11+J11-C11</f>
        <v>0</v>
      </c>
    </row>
    <row r="12" spans="1:12" x14ac:dyDescent="0.3">
      <c r="A12" s="22" t="s">
        <v>20</v>
      </c>
      <c r="B12" s="23" t="s">
        <v>205</v>
      </c>
      <c r="C12" s="24">
        <v>14.235900000000001</v>
      </c>
      <c r="D12" s="25">
        <v>24.79</v>
      </c>
      <c r="E12" s="26">
        <f t="shared" si="0"/>
        <v>352.907961</v>
      </c>
      <c r="F12" s="27">
        <v>14.235900000000001</v>
      </c>
      <c r="G12" s="26">
        <f t="shared" si="1"/>
        <v>352.907961</v>
      </c>
      <c r="H12" s="27"/>
      <c r="I12" s="26">
        <f t="shared" si="2"/>
        <v>0</v>
      </c>
      <c r="J12" s="27"/>
      <c r="K12" s="26">
        <f t="shared" si="3"/>
        <v>0</v>
      </c>
      <c r="L12" s="32">
        <f t="shared" si="4"/>
        <v>0</v>
      </c>
    </row>
    <row r="13" spans="1:12" x14ac:dyDescent="0.3">
      <c r="A13" s="22" t="s">
        <v>21</v>
      </c>
      <c r="B13" s="23" t="s">
        <v>205</v>
      </c>
      <c r="C13" s="24">
        <f>8201.8925+6553.7165</f>
        <v>14755.609</v>
      </c>
      <c r="D13" s="25">
        <v>24.79</v>
      </c>
      <c r="E13" s="26">
        <f t="shared" si="0"/>
        <v>365791.54710999998</v>
      </c>
      <c r="F13" s="27">
        <f>204.55+292.41</f>
        <v>496.96000000000004</v>
      </c>
      <c r="G13" s="26">
        <f t="shared" si="1"/>
        <v>12319.6384</v>
      </c>
      <c r="H13" s="27">
        <f>3902.12+3435.14</f>
        <v>7337.26</v>
      </c>
      <c r="I13" s="26">
        <f t="shared" si="2"/>
        <v>181890.67540000001</v>
      </c>
      <c r="J13" s="27">
        <f>4095.2225+2826.1665</f>
        <v>6921.3889999999992</v>
      </c>
      <c r="K13" s="26">
        <f t="shared" si="3"/>
        <v>171581.23330999998</v>
      </c>
      <c r="L13" s="32">
        <f t="shared" si="4"/>
        <v>0</v>
      </c>
    </row>
    <row r="14" spans="1:12" x14ac:dyDescent="0.3">
      <c r="A14" s="22" t="s">
        <v>22</v>
      </c>
      <c r="B14" s="23" t="s">
        <v>205</v>
      </c>
      <c r="C14" s="24">
        <f>1409.9241+63.431</f>
        <v>1473.3551</v>
      </c>
      <c r="D14" s="25">
        <v>19.59</v>
      </c>
      <c r="E14" s="26">
        <f t="shared" si="0"/>
        <v>28863.026408999998</v>
      </c>
      <c r="F14" s="27">
        <v>188.92</v>
      </c>
      <c r="G14" s="26">
        <f t="shared" si="1"/>
        <v>3700.9427999999998</v>
      </c>
      <c r="H14" s="27">
        <f>719.92+63.431</f>
        <v>783.351</v>
      </c>
      <c r="I14" s="26">
        <f t="shared" si="2"/>
        <v>15345.846089999999</v>
      </c>
      <c r="J14" s="27">
        <v>501.08409999999998</v>
      </c>
      <c r="K14" s="26">
        <f t="shared" si="3"/>
        <v>9816.2375190000002</v>
      </c>
      <c r="L14" s="32">
        <f t="shared" si="4"/>
        <v>0</v>
      </c>
    </row>
    <row r="15" spans="1:12" s="21" customFormat="1" x14ac:dyDescent="0.3">
      <c r="A15" s="22" t="s">
        <v>23</v>
      </c>
      <c r="B15" s="23" t="s">
        <v>205</v>
      </c>
      <c r="C15" s="24">
        <f>13346.0327+4928.2477</f>
        <v>18274.2804</v>
      </c>
      <c r="D15" s="25">
        <v>17.71</v>
      </c>
      <c r="E15" s="26">
        <f t="shared" si="0"/>
        <v>323637.50588399998</v>
      </c>
      <c r="F15" s="27">
        <f>1098.99+576.72</f>
        <v>1675.71</v>
      </c>
      <c r="G15" s="26">
        <f t="shared" si="1"/>
        <v>29676.824100000002</v>
      </c>
      <c r="H15" s="27">
        <f>8304.67+2759.69</f>
        <v>11064.36</v>
      </c>
      <c r="I15" s="26">
        <f t="shared" si="2"/>
        <v>195949.81560000003</v>
      </c>
      <c r="J15" s="27">
        <f>3942.3727+1591.8377</f>
        <v>5534.2103999999999</v>
      </c>
      <c r="K15" s="26">
        <f t="shared" si="3"/>
        <v>98010.866183999999</v>
      </c>
      <c r="L15" s="33">
        <f t="shared" si="4"/>
        <v>0</v>
      </c>
    </row>
    <row r="16" spans="1:12" x14ac:dyDescent="0.3">
      <c r="A16" s="22" t="s">
        <v>24</v>
      </c>
      <c r="B16" s="23" t="s">
        <v>205</v>
      </c>
      <c r="C16" s="24">
        <v>362.92840000000001</v>
      </c>
      <c r="D16" s="25">
        <v>24.79</v>
      </c>
      <c r="E16" s="26">
        <f t="shared" si="0"/>
        <v>8996.9950360000003</v>
      </c>
      <c r="F16" s="27"/>
      <c r="G16" s="26">
        <f t="shared" si="1"/>
        <v>0</v>
      </c>
      <c r="H16" s="27"/>
      <c r="I16" s="26">
        <f t="shared" si="2"/>
        <v>0</v>
      </c>
      <c r="J16" s="27">
        <v>362.92840000000001</v>
      </c>
      <c r="K16" s="26">
        <f t="shared" si="3"/>
        <v>8996.9950360000003</v>
      </c>
      <c r="L16" s="32">
        <f t="shared" si="4"/>
        <v>0</v>
      </c>
    </row>
    <row r="17" spans="1:12" ht="15.6" x14ac:dyDescent="0.3">
      <c r="A17" s="12" t="s">
        <v>213</v>
      </c>
      <c r="B17" s="12"/>
      <c r="C17" s="12"/>
      <c r="D17" s="12"/>
      <c r="E17" s="13">
        <f>SUM(E10:E16)</f>
        <v>735972.670973</v>
      </c>
      <c r="F17" s="14"/>
      <c r="G17" s="15">
        <f>SUM(G10:G16)</f>
        <v>46050.313261000003</v>
      </c>
      <c r="H17" s="15"/>
      <c r="I17" s="15">
        <f>SUM(I10:I16)</f>
        <v>396331.33521400008</v>
      </c>
      <c r="J17" s="15"/>
      <c r="K17" s="16">
        <f>SUM(K10:K16)</f>
        <v>293591.02249799995</v>
      </c>
      <c r="L17" s="32">
        <f t="shared" ref="L17" si="5">+F17+H17+J17-C17</f>
        <v>0</v>
      </c>
    </row>
    <row r="18" spans="1:12" ht="15" x14ac:dyDescent="0.3">
      <c r="A18" s="17" t="s">
        <v>15</v>
      </c>
      <c r="B18" s="48"/>
      <c r="C18" s="48"/>
      <c r="D18" s="48"/>
      <c r="E18" s="48"/>
      <c r="F18" s="18"/>
      <c r="G18" s="19">
        <f>+G17/E17</f>
        <v>6.257068377297044E-2</v>
      </c>
      <c r="H18" s="19"/>
      <c r="I18" s="19">
        <f>+I17/E17</f>
        <v>0.53851365797323192</v>
      </c>
      <c r="J18" s="19"/>
      <c r="K18" s="20">
        <f>+K17/E17</f>
        <v>0.39891565825379766</v>
      </c>
    </row>
    <row r="19" spans="1:12" ht="15" x14ac:dyDescent="0.3">
      <c r="A19" s="17" t="s">
        <v>16</v>
      </c>
      <c r="B19" s="48"/>
      <c r="C19" s="48"/>
      <c r="D19" s="48"/>
      <c r="E19" s="48"/>
      <c r="F19" s="18"/>
      <c r="G19" s="19">
        <f>+G18</f>
        <v>6.257068377297044E-2</v>
      </c>
      <c r="H19" s="19"/>
      <c r="I19" s="19">
        <f>+I18+G19</f>
        <v>0.6010843417462024</v>
      </c>
      <c r="J19" s="19"/>
      <c r="K19" s="20">
        <f>+K18+I19</f>
        <v>1</v>
      </c>
    </row>
    <row r="22" spans="1:12" x14ac:dyDescent="0.3">
      <c r="G22" s="5"/>
    </row>
    <row r="23" spans="1:12" x14ac:dyDescent="0.3">
      <c r="E23" s="9" t="e">
        <f>+E17+'Utilización de equipos'!E29+#REF!</f>
        <v>#REF!</v>
      </c>
    </row>
    <row r="25" spans="1:12" x14ac:dyDescent="0.3">
      <c r="E25" s="9"/>
    </row>
  </sheetData>
  <mergeCells count="18">
    <mergeCell ref="A1:K1"/>
    <mergeCell ref="A2:K2"/>
    <mergeCell ref="A3:K4"/>
    <mergeCell ref="A6:K6"/>
    <mergeCell ref="A7:E7"/>
    <mergeCell ref="F7:G7"/>
    <mergeCell ref="H7:I7"/>
    <mergeCell ref="J7:K7"/>
    <mergeCell ref="H8:I8"/>
    <mergeCell ref="J8:K8"/>
    <mergeCell ref="B18:E18"/>
    <mergeCell ref="B19:E19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Adq. materiales e insumos</vt:lpstr>
      <vt:lpstr>Utilización de equipos</vt:lpstr>
      <vt:lpstr>Requeriento Mano de obra</vt:lpstr>
      <vt:lpstr>'Adq. materiales e insumos'!Área_de_impresión</vt:lpstr>
      <vt:lpstr>'Requeriento Mano de obra'!Área_de_impresión</vt:lpstr>
      <vt:lpstr>'Utilización de equipos'!Área_de_impresión</vt:lpstr>
      <vt:lpstr>'Adq. materiales e insumos'!Títulos_a_imprimir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2022-02-22T19:06:31Z</cp:lastPrinted>
  <dcterms:created xsi:type="dcterms:W3CDTF">2022-02-07T20:01:11Z</dcterms:created>
  <dcterms:modified xsi:type="dcterms:W3CDTF">2022-02-22T19:15:46Z</dcterms:modified>
</cp:coreProperties>
</file>