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b05aa405cb878c35/Escritorio/PALACIO MUNICIPAL/aqruitecta sandra/EXPEDIENTE PALACIO MUNICIPAL ABANCAY/COSTOS Y PRESUPUESTOS/GASTOS GENERALES/"/>
    </mc:Choice>
  </mc:AlternateContent>
  <xr:revisionPtr revIDLastSave="8" documentId="13_ncr:1_{BABD9433-30E8-4EAC-ABB6-6E60F0E6153B}" xr6:coauthVersionLast="47" xr6:coauthVersionMax="47" xr10:uidLastSave="{93EA8010-7499-4299-AD24-38CE17DD1932}"/>
  <bookViews>
    <workbookView xWindow="645" yWindow="615" windowWidth="17190" windowHeight="15315" tabRatio="690" activeTab="2" xr2:uid="{00000000-000D-0000-FFFF-FFFF00000000}"/>
  </bookViews>
  <sheets>
    <sheet name="Resumen" sheetId="25" r:id="rId1"/>
    <sheet name="G.General" sheetId="11" r:id="rId2"/>
    <sheet name="C.Directo" sheetId="24" r:id="rId3"/>
    <sheet name="Supervision" sheetId="12" r:id="rId4"/>
    <sheet name="Liquidacion" sheetId="18" r:id="rId5"/>
    <sheet name="Expediente" sheetId="22" r:id="rId6"/>
    <sheet name="Gastos de Gestion" sheetId="26" r:id="rId7"/>
    <sheet name="Covid - 19" sheetId="23" r:id="rId8"/>
  </sheets>
  <externalReferences>
    <externalReference r:id="rId9"/>
  </externalReferences>
  <definedNames>
    <definedName name="_xlnm._FilterDatabase" localSheetId="2" hidden="1">'C.Directo'!$B$26:$F$35</definedName>
    <definedName name="_xlnm._FilterDatabase" localSheetId="7" hidden="1">'Covid - 19'!$B$41:$F$47</definedName>
    <definedName name="_xlnm._FilterDatabase" localSheetId="1" hidden="1">G.General!$B$41:$F$54</definedName>
    <definedName name="_xlnm._FilterDatabase" localSheetId="6" hidden="1">'Gastos de Gestion'!$B$41:$F$47</definedName>
    <definedName name="_xlnm._FilterDatabase" localSheetId="3" hidden="1">Supervision!$B$42:$F$134</definedName>
    <definedName name="BAJO_URUBAMBA" localSheetId="7">#REF!</definedName>
    <definedName name="BAJO_URUBAMBA" localSheetId="6">#REF!</definedName>
    <definedName name="BAJO_URUBAMBA">#REF!</definedName>
    <definedName name="BuiltIn_Print_Area" localSheetId="7">#REF!</definedName>
    <definedName name="BuiltIn_Print_Area" localSheetId="5">#REF!</definedName>
    <definedName name="BuiltIn_Print_Area" localSheetId="6">#REF!</definedName>
    <definedName name="BuiltIn_Print_Area">#REF!</definedName>
    <definedName name="BuiltIn_Print_Area___0" localSheetId="7">#REF!</definedName>
    <definedName name="BuiltIn_Print_Area___0" localSheetId="5">#REF!</definedName>
    <definedName name="BuiltIn_Print_Area___0" localSheetId="6">#REF!</definedName>
    <definedName name="BuiltIn_Print_Area___0">#REF!</definedName>
    <definedName name="ECHARATI" localSheetId="7">#REF!</definedName>
    <definedName name="ECHARATI" localSheetId="6">#REF!</definedName>
    <definedName name="ECHARATI">#REF!</definedName>
    <definedName name="KITENI" localSheetId="7">#REF!</definedName>
    <definedName name="KITENI" localSheetId="6">#REF!</definedName>
    <definedName name="KITENI">#REF!</definedName>
    <definedName name="_xlnm.Print_Area" localSheetId="2">'C.Directo'!$A$1:$G$496</definedName>
    <definedName name="_xlnm.Print_Area" localSheetId="7">'Covid - 19'!$A$1:$G$97</definedName>
    <definedName name="_xlnm.Print_Area" localSheetId="5">Expediente!$A$1:$H$97</definedName>
    <definedName name="_xlnm.Print_Area" localSheetId="1">G.General!$A$1:$H$197</definedName>
    <definedName name="_xlnm.Print_Area" localSheetId="6">'Gastos de Gestion'!$A$1:$G$107</definedName>
    <definedName name="_xlnm.Print_Area" localSheetId="4">Liquidacion!$A$1:$G$76</definedName>
    <definedName name="_xlnm.Print_Area" localSheetId="0">Resumen!$A$1:$J$34</definedName>
    <definedName name="_xlnm.Print_Area" localSheetId="3">Supervision!$A$1:$H$147</definedName>
    <definedName name="_xlnm.Print_Titles" localSheetId="2">'C.Directo'!$1:$6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</definedNames>
  <calcPr calcId="191029"/>
</workbook>
</file>

<file path=xl/calcChain.xml><?xml version="1.0" encoding="utf-8"?>
<calcChain xmlns="http://schemas.openxmlformats.org/spreadsheetml/2006/main">
  <c r="I47" i="24" l="1"/>
  <c r="E79" i="22" l="1"/>
  <c r="F37" i="22"/>
  <c r="F36" i="22"/>
  <c r="F35" i="22"/>
  <c r="F93" i="26"/>
  <c r="F102" i="26"/>
  <c r="F44" i="26"/>
  <c r="F45" i="26"/>
  <c r="F46" i="26"/>
  <c r="F28" i="18"/>
  <c r="F29" i="18"/>
  <c r="F30" i="18"/>
  <c r="F31" i="18"/>
  <c r="F32" i="18"/>
  <c r="F81" i="12"/>
  <c r="F82" i="12"/>
  <c r="F127" i="12"/>
  <c r="F128" i="12"/>
  <c r="F129" i="12"/>
  <c r="F130" i="12"/>
  <c r="F131" i="12"/>
  <c r="F126" i="12"/>
  <c r="F44" i="11"/>
  <c r="F45" i="11"/>
  <c r="F46" i="11"/>
  <c r="F47" i="11"/>
  <c r="F48" i="11"/>
  <c r="F49" i="11"/>
  <c r="F50" i="11"/>
  <c r="F51" i="11"/>
  <c r="F52" i="11"/>
  <c r="F190" i="11"/>
  <c r="F191" i="11"/>
  <c r="F192" i="11"/>
  <c r="F193" i="11"/>
  <c r="F189" i="11"/>
  <c r="F38" i="22" l="1"/>
  <c r="F493" i="24" l="1"/>
  <c r="F42" i="24"/>
  <c r="F41" i="24"/>
  <c r="F68" i="23" l="1"/>
  <c r="F70" i="23"/>
  <c r="F157" i="11"/>
  <c r="F156" i="11"/>
  <c r="F153" i="11"/>
  <c r="E142" i="11"/>
  <c r="F63" i="11"/>
  <c r="G45" i="24" l="1"/>
  <c r="F43" i="24"/>
  <c r="G21" i="24"/>
  <c r="G439" i="24" l="1"/>
  <c r="C13" i="25"/>
  <c r="G464" i="24"/>
  <c r="C14" i="25"/>
  <c r="J14" i="25" s="1"/>
  <c r="B6" i="26"/>
  <c r="B6" i="22" s="1"/>
  <c r="B6" i="18" s="1"/>
  <c r="B6" i="12" s="1"/>
  <c r="B6" i="11" s="1"/>
  <c r="F13" i="24" l="1"/>
  <c r="F79" i="23"/>
  <c r="F75" i="26"/>
  <c r="F28" i="22"/>
  <c r="F29" i="22"/>
  <c r="E103" i="12"/>
  <c r="E100" i="12"/>
  <c r="E102" i="12"/>
  <c r="E55" i="12"/>
  <c r="F116" i="11"/>
  <c r="F117" i="11"/>
  <c r="F118" i="11"/>
  <c r="F64" i="11" l="1"/>
  <c r="F65" i="11"/>
  <c r="F66" i="11"/>
  <c r="F62" i="11"/>
  <c r="F61" i="11" l="1"/>
  <c r="F67" i="11" s="1"/>
  <c r="B31" i="25" l="1"/>
  <c r="F83" i="23"/>
  <c r="F82" i="23"/>
  <c r="F81" i="23"/>
  <c r="F66" i="23" l="1"/>
  <c r="F67" i="23"/>
  <c r="F69" i="23"/>
  <c r="F56" i="23"/>
  <c r="F57" i="23"/>
  <c r="F58" i="23"/>
  <c r="F55" i="23"/>
  <c r="F54" i="23"/>
  <c r="F103" i="26" l="1"/>
  <c r="F104" i="26" s="1"/>
  <c r="G97" i="26" s="1"/>
  <c r="G12" i="26" s="1"/>
  <c r="H10" i="25" s="1"/>
  <c r="F92" i="26"/>
  <c r="F91" i="26"/>
  <c r="F90" i="26"/>
  <c r="F89" i="26"/>
  <c r="F88" i="26"/>
  <c r="F87" i="26"/>
  <c r="F86" i="26"/>
  <c r="F85" i="26"/>
  <c r="F84" i="26"/>
  <c r="F83" i="26"/>
  <c r="F82" i="26"/>
  <c r="F81" i="26"/>
  <c r="F80" i="26"/>
  <c r="F79" i="26"/>
  <c r="F78" i="26"/>
  <c r="F77" i="26"/>
  <c r="F76" i="26"/>
  <c r="F74" i="26"/>
  <c r="F73" i="26"/>
  <c r="F72" i="26"/>
  <c r="F71" i="26"/>
  <c r="F70" i="26"/>
  <c r="F69" i="26"/>
  <c r="F94" i="26" s="1"/>
  <c r="F62" i="26"/>
  <c r="F61" i="26"/>
  <c r="F55" i="26"/>
  <c r="F54" i="26"/>
  <c r="F43" i="26"/>
  <c r="F63" i="26" l="1"/>
  <c r="F47" i="26"/>
  <c r="G36" i="26" s="1"/>
  <c r="F56" i="26"/>
  <c r="G49" i="26" l="1"/>
  <c r="G11" i="26" s="1"/>
  <c r="G10" i="26"/>
  <c r="H8" i="25" s="1"/>
  <c r="B30" i="25"/>
  <c r="B29" i="25"/>
  <c r="B14" i="25"/>
  <c r="B13" i="25"/>
  <c r="C12" i="24"/>
  <c r="C11" i="24"/>
  <c r="C9" i="24"/>
  <c r="G37" i="24"/>
  <c r="I37" i="24" s="1"/>
  <c r="F10" i="24" l="1"/>
  <c r="G107" i="26"/>
  <c r="G13" i="26"/>
  <c r="H9" i="25"/>
  <c r="H16" i="25" s="1"/>
  <c r="B4" i="24" l="1"/>
  <c r="C4" i="25" s="1"/>
  <c r="D61" i="25"/>
  <c r="D49" i="25"/>
  <c r="D64" i="25" s="1"/>
  <c r="B33" i="25"/>
  <c r="B28" i="25"/>
  <c r="B27" i="25"/>
  <c r="B26" i="25"/>
  <c r="A13" i="25"/>
  <c r="B12" i="25"/>
  <c r="A12" i="25"/>
  <c r="B11" i="25"/>
  <c r="A11" i="25"/>
  <c r="A10" i="25"/>
  <c r="A9" i="25"/>
  <c r="B8" i="25"/>
  <c r="A8" i="25"/>
  <c r="B3" i="24"/>
  <c r="F436" i="24" l="1"/>
  <c r="G430" i="24" s="1"/>
  <c r="I429" i="24" s="1"/>
  <c r="J13" i="25"/>
  <c r="F12" i="24" l="1"/>
  <c r="F9" i="24"/>
  <c r="F11" i="24"/>
  <c r="C11" i="25" s="1"/>
  <c r="C12" i="25" l="1"/>
  <c r="D24" i="25" s="1"/>
  <c r="F14" i="24"/>
  <c r="C8" i="25"/>
  <c r="D22" i="25" s="1"/>
  <c r="G496" i="24"/>
  <c r="J12" i="25" l="1"/>
  <c r="C16" i="25"/>
  <c r="D23" i="25"/>
  <c r="D25" i="25" s="1"/>
  <c r="J11" i="25"/>
  <c r="F43" i="23" l="1"/>
  <c r="F44" i="23"/>
  <c r="F92" i="23"/>
  <c r="F80" i="23"/>
  <c r="F78" i="23"/>
  <c r="F77" i="23"/>
  <c r="F64" i="23"/>
  <c r="F45" i="23"/>
  <c r="F46" i="23" l="1"/>
  <c r="G36" i="23" s="1"/>
  <c r="F84" i="23"/>
  <c r="F94" i="23"/>
  <c r="G87" i="23" s="1"/>
  <c r="G12" i="23" s="1"/>
  <c r="I10" i="25" s="1"/>
  <c r="F71" i="23"/>
  <c r="F59" i="23"/>
  <c r="G49" i="23" s="1"/>
  <c r="G11" i="23" l="1"/>
  <c r="I9" i="25" s="1"/>
  <c r="G10" i="23"/>
  <c r="I8" i="25" l="1"/>
  <c r="G13" i="23"/>
  <c r="I16" i="25"/>
  <c r="D31" i="25" s="1"/>
  <c r="G97" i="23"/>
  <c r="D30" i="25"/>
  <c r="I17" i="25" l="1"/>
  <c r="C31" i="25" s="1"/>
  <c r="H17" i="25"/>
  <c r="C30" i="25" s="1"/>
  <c r="F107" i="11"/>
  <c r="F54" i="12" l="1"/>
  <c r="C6" i="22" l="1"/>
  <c r="C6" i="26" s="1"/>
  <c r="C6" i="23" s="1"/>
  <c r="C6" i="18"/>
  <c r="C6" i="12"/>
  <c r="F89" i="22" l="1"/>
  <c r="F90" i="22"/>
  <c r="F91" i="22"/>
  <c r="F92" i="22" l="1"/>
  <c r="G83" i="22" s="1"/>
  <c r="G12" i="22" l="1"/>
  <c r="G10" i="25" s="1"/>
  <c r="F43" i="11"/>
  <c r="F72" i="22" l="1"/>
  <c r="F79" i="22"/>
  <c r="F78" i="22"/>
  <c r="F77" i="22"/>
  <c r="F76" i="22"/>
  <c r="F75" i="22"/>
  <c r="F74" i="22"/>
  <c r="F73" i="22"/>
  <c r="F71" i="22"/>
  <c r="F70" i="22"/>
  <c r="F69" i="22"/>
  <c r="F68" i="22"/>
  <c r="F67" i="22"/>
  <c r="F66" i="22"/>
  <c r="F65" i="22"/>
  <c r="F64" i="22"/>
  <c r="F63" i="22"/>
  <c r="F62" i="22"/>
  <c r="F61" i="22"/>
  <c r="F60" i="22"/>
  <c r="F59" i="22"/>
  <c r="F53" i="22"/>
  <c r="F54" i="22" s="1"/>
  <c r="F47" i="22"/>
  <c r="F46" i="22"/>
  <c r="F27" i="22"/>
  <c r="F30" i="22" l="1"/>
  <c r="G20" i="22" s="1"/>
  <c r="F48" i="22"/>
  <c r="F80" i="22"/>
  <c r="F164" i="11"/>
  <c r="F165" i="11"/>
  <c r="F166" i="11"/>
  <c r="F167" i="11"/>
  <c r="F168" i="11"/>
  <c r="F169" i="11"/>
  <c r="F163" i="11"/>
  <c r="G40" i="22" l="1"/>
  <c r="G11" i="22" s="1"/>
  <c r="G9" i="25" s="1"/>
  <c r="G10" i="22"/>
  <c r="G8" i="25" s="1"/>
  <c r="F170" i="11"/>
  <c r="F53" i="12"/>
  <c r="F88" i="11"/>
  <c r="F89" i="11"/>
  <c r="F87" i="11"/>
  <c r="F86" i="11"/>
  <c r="F85" i="11"/>
  <c r="F84" i="11"/>
  <c r="F83" i="11"/>
  <c r="G95" i="22" l="1"/>
  <c r="G16" i="25"/>
  <c r="G17" i="25" s="1"/>
  <c r="C29" i="25" s="1"/>
  <c r="G13" i="22"/>
  <c r="G12" i="18"/>
  <c r="F27" i="18"/>
  <c r="F42" i="18"/>
  <c r="F43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106" i="11"/>
  <c r="F108" i="11"/>
  <c r="F96" i="11"/>
  <c r="F97" i="11"/>
  <c r="F73" i="11"/>
  <c r="F72" i="11"/>
  <c r="F180" i="11"/>
  <c r="F179" i="11"/>
  <c r="F178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4" i="11"/>
  <c r="F155" i="11"/>
  <c r="F115" i="11"/>
  <c r="F98" i="11"/>
  <c r="F99" i="11"/>
  <c r="F105" i="11"/>
  <c r="F109" i="11"/>
  <c r="F79" i="11"/>
  <c r="F80" i="11"/>
  <c r="F81" i="11"/>
  <c r="F82" i="11"/>
  <c r="F90" i="11"/>
  <c r="F55" i="12"/>
  <c r="F56" i="12" s="1"/>
  <c r="F61" i="12"/>
  <c r="F62" i="12"/>
  <c r="F67" i="12"/>
  <c r="F68" i="12" s="1"/>
  <c r="F73" i="12"/>
  <c r="F74" i="12" s="1"/>
  <c r="F80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93" i="12"/>
  <c r="F94" i="12" s="1"/>
  <c r="F176" i="11"/>
  <c r="F175" i="11"/>
  <c r="F177" i="11"/>
  <c r="F181" i="11"/>
  <c r="F141" i="12"/>
  <c r="F142" i="12"/>
  <c r="F143" i="12"/>
  <c r="F88" i="12"/>
  <c r="F89" i="12" s="1"/>
  <c r="D29" i="25" l="1"/>
  <c r="F132" i="12"/>
  <c r="G121" i="12" s="1"/>
  <c r="F194" i="11"/>
  <c r="F53" i="11"/>
  <c r="G36" i="11" s="1"/>
  <c r="F33" i="18"/>
  <c r="G20" i="18" s="1"/>
  <c r="F100" i="11"/>
  <c r="F83" i="12"/>
  <c r="G48" i="12" s="1"/>
  <c r="F91" i="11"/>
  <c r="F74" i="11"/>
  <c r="F144" i="12"/>
  <c r="G136" i="12" s="1"/>
  <c r="F119" i="12"/>
  <c r="F63" i="12"/>
  <c r="F45" i="12"/>
  <c r="F110" i="11"/>
  <c r="F119" i="11"/>
  <c r="F182" i="11"/>
  <c r="F158" i="11"/>
  <c r="F44" i="18"/>
  <c r="F70" i="18"/>
  <c r="G147" i="12" l="1"/>
  <c r="G56" i="11"/>
  <c r="G36" i="18"/>
  <c r="G11" i="18" s="1"/>
  <c r="F9" i="25" s="1"/>
  <c r="G10" i="11"/>
  <c r="D8" i="25" s="1"/>
  <c r="G10" i="18"/>
  <c r="F8" i="25" s="1"/>
  <c r="G184" i="11"/>
  <c r="G12" i="11" s="1"/>
  <c r="G37" i="12"/>
  <c r="G10" i="12" s="1"/>
  <c r="G12" i="12"/>
  <c r="E10" i="25" s="1"/>
  <c r="G197" i="11" l="1"/>
  <c r="D10" i="25"/>
  <c r="J10" i="25" s="1"/>
  <c r="F16" i="25"/>
  <c r="G13" i="18"/>
  <c r="G75" i="18"/>
  <c r="E8" i="25"/>
  <c r="J8" i="25" s="1"/>
  <c r="G11" i="12"/>
  <c r="E9" i="25" s="1"/>
  <c r="G11" i="11"/>
  <c r="D9" i="25" l="1"/>
  <c r="J9" i="25" s="1"/>
  <c r="G13" i="11"/>
  <c r="E16" i="25"/>
  <c r="D28" i="25"/>
  <c r="F17" i="25"/>
  <c r="C28" i="25" s="1"/>
  <c r="G13" i="12"/>
  <c r="D16" i="25" l="1"/>
  <c r="D17" i="25" s="1"/>
  <c r="C26" i="25" s="1"/>
  <c r="D27" i="25"/>
  <c r="E17" i="25"/>
  <c r="C27" i="25" s="1"/>
  <c r="J16" i="25" l="1"/>
  <c r="D26" i="25"/>
  <c r="D32" i="25" s="1"/>
  <c r="D33" i="25" s="1"/>
  <c r="D65" i="25" l="1"/>
</calcChain>
</file>

<file path=xl/sharedStrings.xml><?xml version="1.0" encoding="utf-8"?>
<sst xmlns="http://schemas.openxmlformats.org/spreadsheetml/2006/main" count="2078" uniqueCount="802">
  <si>
    <t>S/.</t>
  </si>
  <si>
    <t xml:space="preserve"> </t>
  </si>
  <si>
    <t>UND</t>
  </si>
  <si>
    <t>TOTAL</t>
  </si>
  <si>
    <t>SUB TOTAL</t>
  </si>
  <si>
    <t>P.U.</t>
  </si>
  <si>
    <t>GLN</t>
  </si>
  <si>
    <t>ACEITE DE MOTOR</t>
  </si>
  <si>
    <t>REPUESTOS</t>
  </si>
  <si>
    <t>PAR</t>
  </si>
  <si>
    <t>GLB</t>
  </si>
  <si>
    <t>65.11.10</t>
  </si>
  <si>
    <t>01</t>
  </si>
  <si>
    <t>JORNAL</t>
  </si>
  <si>
    <t>COSTO</t>
  </si>
  <si>
    <t>02</t>
  </si>
  <si>
    <t>03</t>
  </si>
  <si>
    <t>04</t>
  </si>
  <si>
    <t>65.11.11</t>
  </si>
  <si>
    <t>OBLIGACIONES DEL EMPLEADOR</t>
  </si>
  <si>
    <t>65.11.13</t>
  </si>
  <si>
    <t>GASTOS VARIABLES Y OCASIONALES</t>
  </si>
  <si>
    <t>65.11.23</t>
  </si>
  <si>
    <t>DESCRIPCION</t>
  </si>
  <si>
    <t>CANTIDAD</t>
  </si>
  <si>
    <t>65.11.30</t>
  </si>
  <si>
    <t>MATERIALES DE CONSTRUCCION</t>
  </si>
  <si>
    <t>OTROS</t>
  </si>
  <si>
    <t>06</t>
  </si>
  <si>
    <t>65.11.39</t>
  </si>
  <si>
    <t>OTROS SERVICIOS</t>
  </si>
  <si>
    <t>65.11.51</t>
  </si>
  <si>
    <t>FTE.FTO</t>
  </si>
  <si>
    <t>CÓDIGO</t>
  </si>
  <si>
    <t>ESPECIFICA DE GASTOS</t>
  </si>
  <si>
    <t>RETRIBUCIONES COMPLEMENTARIAS</t>
  </si>
  <si>
    <t>65.11.22</t>
  </si>
  <si>
    <t>VESTUARIO</t>
  </si>
  <si>
    <t>TOTAL GASTOS GENERALES</t>
  </si>
  <si>
    <t>DESAGREGADO  DEL  PRESUPUESTO  ANALÍTICO</t>
  </si>
  <si>
    <t>GASTOS GENERALES</t>
  </si>
  <si>
    <t>DEL EMPLEADO EVENTUAL</t>
  </si>
  <si>
    <t>CARGO</t>
  </si>
  <si>
    <t>N° DE PERSONAS</t>
  </si>
  <si>
    <t>MESES</t>
  </si>
  <si>
    <t>DESCRIPCIÓN</t>
  </si>
  <si>
    <t>CJA</t>
  </si>
  <si>
    <t>MATERIALES DE ESCRITORIO</t>
  </si>
  <si>
    <t>MLL</t>
  </si>
  <si>
    <t>LIBRETA TOPOGRÁFICA LEVEL BOOK</t>
  </si>
  <si>
    <t>ARCHIVADOR DE LOMO ANCHO PARA FORMATO A-4</t>
  </si>
  <si>
    <t>PQTE</t>
  </si>
  <si>
    <t>MATERIALES MEDICOS Y MEDICINAS</t>
  </si>
  <si>
    <t>YODO</t>
  </si>
  <si>
    <t>CODIGO</t>
  </si>
  <si>
    <t>TOTAL GASTOS SUPERVISION Y LIQUIDACION</t>
  </si>
  <si>
    <t>PAPEL FOTOCOPIA 80 GR A-4</t>
  </si>
  <si>
    <t>UND.</t>
  </si>
  <si>
    <t>AGUA OXIGENADA</t>
  </si>
  <si>
    <t xml:space="preserve">ALCOHOL </t>
  </si>
  <si>
    <t>FRASCO</t>
  </si>
  <si>
    <t>LTS</t>
  </si>
  <si>
    <t>UNIDAD GEST.</t>
  </si>
  <si>
    <t>RESUMEN  PRESUPUESTO ANALÍTICO - GASTOS GENERALES</t>
  </si>
  <si>
    <t>RESUMEN  PRESUPUESTO ANALITICO - SUPERVISION</t>
  </si>
  <si>
    <t>GASTOS DE SUPERVISION</t>
  </si>
  <si>
    <t>GLB.</t>
  </si>
  <si>
    <t>65.11.29</t>
  </si>
  <si>
    <t>TOTAL GASTOS DE SUPERVISION</t>
  </si>
  <si>
    <t>MATERIALES DE LIMPIEZA</t>
  </si>
  <si>
    <t>ML</t>
  </si>
  <si>
    <t>MANTENIMIENTO DE EQUIPO Y MAQUINARIA</t>
  </si>
  <si>
    <t>LEGALIZACION DE CUADERNO DE OBRAS</t>
  </si>
  <si>
    <t>FASTENERX50 UND</t>
  </si>
  <si>
    <t>CINTA MASKING X 1/2"</t>
  </si>
  <si>
    <t>CUADERNO ESPIRALADO 200 HJAS</t>
  </si>
  <si>
    <t>CUADERNO DE OBRA 1X3COPIAS X 50 HOJAS</t>
  </si>
  <si>
    <t>PLUMON INDELEBLE GRUESO DIFER. COLORES</t>
  </si>
  <si>
    <t>PLUMON INDELEBLE DELGADO DIFER. COLORES</t>
  </si>
  <si>
    <t>PORTAMINAS</t>
  </si>
  <si>
    <t>REPUESTOS PARA PORTAMINAS</t>
  </si>
  <si>
    <t>PEGAMENTO EN BARRA</t>
  </si>
  <si>
    <t>RESALTADOR</t>
  </si>
  <si>
    <t>CORRECTOR</t>
  </si>
  <si>
    <t>ESPIRALES DE 7 MM</t>
  </si>
  <si>
    <t>ANILLOS DE 5/8"</t>
  </si>
  <si>
    <t>LAPICERO AZUL/NEGRO 033 FABER CASTELL</t>
  </si>
  <si>
    <t>ALGODON X 250 GR.</t>
  </si>
  <si>
    <t>GASA FRACCIONADA X 10 PZAS.</t>
  </si>
  <si>
    <t>GASOLINA 84 OCT (CAMIONETA DE OFICINA.)</t>
  </si>
  <si>
    <t>65.11.49</t>
  </si>
  <si>
    <t>CASCOS DE PROTECCION TIPO KW COLOR BLANCO</t>
  </si>
  <si>
    <t>65.11.18</t>
  </si>
  <si>
    <t>ESCOLARIDAD, AGUINALDOS Y GRATIFICACIONES</t>
  </si>
  <si>
    <t>PROYECTO</t>
  </si>
  <si>
    <t>CAMARA DIGITAL</t>
  </si>
  <si>
    <t>CUTER GRANDE</t>
  </si>
  <si>
    <t>ENGRAMPADOR</t>
  </si>
  <si>
    <t>PARTES DIARIOS 1X3 COPIAS</t>
  </si>
  <si>
    <t>BLOCK</t>
  </si>
  <si>
    <t>PERFORADOR S/C</t>
  </si>
  <si>
    <t>PLUMONES DELGADOS FC 45</t>
  </si>
  <si>
    <t>REPUESTOS PARA CAMIONETA</t>
  </si>
  <si>
    <t>IMPRESORA LASERJET 1300</t>
  </si>
  <si>
    <t>LAPICERO AZUL/NEGRO 031 FABER CASTELL</t>
  </si>
  <si>
    <t>SCANNER</t>
  </si>
  <si>
    <t>FRANELA DE COLOR ROJO</t>
  </si>
  <si>
    <t>CUADERNO 50 HOJAS</t>
  </si>
  <si>
    <t>COMPUTADORA PORTATIL LAPTOP</t>
  </si>
  <si>
    <t>PLANCHA COMPACTADORA</t>
  </si>
  <si>
    <t>MEMORIAS USB 4 GB</t>
  </si>
  <si>
    <t>MEMORIA USB 2 GB</t>
  </si>
  <si>
    <t>MEZCLADORA DE CONCRETO 9 P3</t>
  </si>
  <si>
    <t>VIBRADOR DE 3/4" - 2"  DE CONCRETO</t>
  </si>
  <si>
    <t>EQUIPAMIENTO Y BIENES DURADEROS</t>
  </si>
  <si>
    <t>OTROS SERVICIOS DE TERCEROS</t>
  </si>
  <si>
    <t>BIENES DE CONSUMO</t>
  </si>
  <si>
    <t>COMBUSTIBLE Y LUBRICANTES</t>
  </si>
  <si>
    <t>OTROS SERVICIOS DE SERVICIOS</t>
  </si>
  <si>
    <t>IMPRESIÓN DE PLANOS</t>
  </si>
  <si>
    <t>ESPIRALADORA A4</t>
  </si>
  <si>
    <t>GUILLOTINA</t>
  </si>
  <si>
    <t>65.11.27</t>
  </si>
  <si>
    <t>SERVICIO NO PERSONALES</t>
  </si>
  <si>
    <t>ADQUISICION DE BIENES</t>
  </si>
  <si>
    <t>ADQUISICION DE EQUIPO Y MAQUINARIA</t>
  </si>
  <si>
    <t>26.23.54</t>
  </si>
  <si>
    <t>26.23.55</t>
  </si>
  <si>
    <t>26.23.56</t>
  </si>
  <si>
    <t>26.23.57</t>
  </si>
  <si>
    <t>COSTO CONSTRUCCION POR ADMINISTRACION DIRECTA - PERSONAL</t>
  </si>
  <si>
    <t>COSTO CONSTRUCCION POR ADMINISTRACION DIRECTA - BIENES</t>
  </si>
  <si>
    <t>COSTO CONSTRUCCION POR ADMINISTRACION DIRECTA - SERVICIOS</t>
  </si>
  <si>
    <t>G. GENERALES</t>
  </si>
  <si>
    <t>G. SUPERVISION</t>
  </si>
  <si>
    <t>26.23.24</t>
  </si>
  <si>
    <t>26.23.25</t>
  </si>
  <si>
    <t>26.23.26</t>
  </si>
  <si>
    <t>05</t>
  </si>
  <si>
    <t>: RECURSOS ORDINARIOS</t>
  </si>
  <si>
    <t>: MUNICIPALIDAD PROVINCIAL DE ABANCAY</t>
  </si>
  <si>
    <t>ASISTENTE ADMINISTRATIVO</t>
  </si>
  <si>
    <t>FOTOCOPIAS DE EXPEDIENTE TECNICO</t>
  </si>
  <si>
    <t>ANILLADOS Y ESPIRALADOS</t>
  </si>
  <si>
    <t>FOTOCOPIAS DE PLANOS</t>
  </si>
  <si>
    <t>ADQUISICION DE ESCRITORIO</t>
  </si>
  <si>
    <t>ADQUISICION DE SILLAS</t>
  </si>
  <si>
    <t>SOBRE MANILA</t>
  </si>
  <si>
    <t xml:space="preserve">CD </t>
  </si>
  <si>
    <t>FOLDER MANILA</t>
  </si>
  <si>
    <t>MICAS TAMAÑO A4</t>
  </si>
  <si>
    <t>BORRADOR DE LAPIZ</t>
  </si>
  <si>
    <t>BORRADOR PARA LAPIZ</t>
  </si>
  <si>
    <t xml:space="preserve">LIBRETA TOPOGRÁFICA </t>
  </si>
  <si>
    <t>PLUMONES GRUESOS DIFERENTES COLORES</t>
  </si>
  <si>
    <t>CASCOS DE PROTECCION 3M COLOR BLANCO</t>
  </si>
  <si>
    <t>RESUMEN  PRESUPUESTO ANALITICO - LIQUIDACION</t>
  </si>
  <si>
    <t>GASTOS DE LIQUIDACION</t>
  </si>
  <si>
    <t xml:space="preserve">TONER PARA IMPRESIÓN </t>
  </si>
  <si>
    <t>IMPREVISTOS VARIOS</t>
  </si>
  <si>
    <t>MATERIALES IMPRESIÓN</t>
  </si>
  <si>
    <t>SERVICIO DE FOTOCOPIADO</t>
  </si>
  <si>
    <t>ASISTENTE TECNICO</t>
  </si>
  <si>
    <t>ESPADRAPO</t>
  </si>
  <si>
    <t>ICE HOT</t>
  </si>
  <si>
    <t>PARACETAMOL</t>
  </si>
  <si>
    <t>BUSCAPINA COMPUESTA</t>
  </si>
  <si>
    <t>GOTAS OPTALMICAS</t>
  </si>
  <si>
    <t>BOTIQUIN</t>
  </si>
  <si>
    <t>GOTERO</t>
  </si>
  <si>
    <t>PANADOL</t>
  </si>
  <si>
    <t>09</t>
  </si>
  <si>
    <t>DETERGENTE</t>
  </si>
  <si>
    <t>ESCOBAS</t>
  </si>
  <si>
    <t>RECOGEDORES</t>
  </si>
  <si>
    <t>JABON</t>
  </si>
  <si>
    <t>FRANELA</t>
  </si>
  <si>
    <t>TACHO DE BASURA</t>
  </si>
  <si>
    <t>MTS</t>
  </si>
  <si>
    <t>RESUMEN  PRESUPUESTO ANALITICO - EXPEDIENTE TECNICO</t>
  </si>
  <si>
    <t>G. LIQUIDACION</t>
  </si>
  <si>
    <t>G. EXP. TECNICO</t>
  </si>
  <si>
    <t>GASTOS DEL EXPEDIENTE TECNICO</t>
  </si>
  <si>
    <t>PROYECTISTA</t>
  </si>
  <si>
    <t>TOTAL GASTOS DE EXPEDIENTE TECNICO</t>
  </si>
  <si>
    <t>TOTAL GASTOS DE LIQUIDACION</t>
  </si>
  <si>
    <t>(0.5 meses adicionales para elaboracion de los requerimientos y compatibilidad para el residente de obra y asistente administrativo)</t>
  </si>
  <si>
    <t>FOTOCOPIAS</t>
  </si>
  <si>
    <t>IMPRESIÓNES</t>
  </si>
  <si>
    <t>GBL</t>
  </si>
  <si>
    <t>CHALECOS CON LOGO</t>
  </si>
  <si>
    <t>ZAPATOS / BOTAS DE CUERO PUNTA ACERO</t>
  </si>
  <si>
    <t>TOPOGRAFO</t>
  </si>
  <si>
    <t>CADISTA</t>
  </si>
  <si>
    <t>IMPRESORA MULTIFUNCIONAL</t>
  </si>
  <si>
    <t>RESUMEN  PRESUPUESTO ANALÍTICO - COSTO DIRECTO</t>
  </si>
  <si>
    <t>C.DIRECTO</t>
  </si>
  <si>
    <t>2.6.23.24</t>
  </si>
  <si>
    <t>2.6.23.25</t>
  </si>
  <si>
    <t>COSTO DE CONSTRUCCION POR ADMINISTRACION DIRECTA - BIENES (COMBUSTIBLE, CARBURANTES Y LUBRICANTES)</t>
  </si>
  <si>
    <t>2.6.23.26</t>
  </si>
  <si>
    <t>COSTO DE CONSTRUCCION POR ADMINISTRACION DIRECTA - BIENES (SERVICIOS)</t>
  </si>
  <si>
    <t>TOTAL COSTO DIRECTO</t>
  </si>
  <si>
    <t>COSTO DIRECTO</t>
  </si>
  <si>
    <t>COSTO DE CONSTRUCCION POR ADMINISTRACION DIRECTA - PERSONAL</t>
  </si>
  <si>
    <t>RETRIBUCIONES(INCLUIDO JORNAL BASICO-CTS-ESSALUD 9% Y SCTR 1.55%)</t>
  </si>
  <si>
    <t>UNID.</t>
  </si>
  <si>
    <t>OPERARIO</t>
  </si>
  <si>
    <t>hh</t>
  </si>
  <si>
    <t>OFICIAL</t>
  </si>
  <si>
    <t>PEON</t>
  </si>
  <si>
    <t>COSTO DE CONSTRUCCION POR ADMINISTRACION DIRECTA - BIENES</t>
  </si>
  <si>
    <t>COMBUSTIBLES , CARBURANTES Y LUBRICANTES</t>
  </si>
  <si>
    <t>2.623.25</t>
  </si>
  <si>
    <t>UNIDAD</t>
  </si>
  <si>
    <t>kg</t>
  </si>
  <si>
    <t>ARENA GRUESA</t>
  </si>
  <si>
    <t>pza</t>
  </si>
  <si>
    <t>und</t>
  </si>
  <si>
    <t>HERRAMIENTAS</t>
  </si>
  <si>
    <t>UNI</t>
  </si>
  <si>
    <t>HERRAMIENTAS MANUALES</t>
  </si>
  <si>
    <t>%MO</t>
  </si>
  <si>
    <t>COSTO DE CONSTRUCCION POR ADMINISTRACION DIRECTA - SERVICIOS</t>
  </si>
  <si>
    <t>hm</t>
  </si>
  <si>
    <t xml:space="preserve">COSTO DIRECTO TOTAL </t>
  </si>
  <si>
    <t>RESUMEN  PRESUPUESTO ANALÍTICO</t>
  </si>
  <si>
    <t>ESPECIFICACION DE GASTOS</t>
  </si>
  <si>
    <t>Costo Directo</t>
  </si>
  <si>
    <t>Gastos Generales</t>
  </si>
  <si>
    <t>Gastos de Supervisión</t>
  </si>
  <si>
    <t>Gastos de Liquidacion</t>
  </si>
  <si>
    <t>Gastos de Expediente Técnico</t>
  </si>
  <si>
    <t>COSTO TOTAL PRESUPUESTO</t>
  </si>
  <si>
    <t>%</t>
  </si>
  <si>
    <t>Mano de Obra</t>
  </si>
  <si>
    <t>Materiales</t>
  </si>
  <si>
    <t>Equipos y Herramientas</t>
  </si>
  <si>
    <t>COSTO INDIRECTO</t>
  </si>
  <si>
    <t>TRAMO 01</t>
  </si>
  <si>
    <t>TRAMO 02</t>
  </si>
  <si>
    <t>COSTO DE CONSTRUCCION POR ADMINISTRACION DIRECTA - EQUIPOS</t>
  </si>
  <si>
    <t>EQUIPOS DE CONSTRUCCION</t>
  </si>
  <si>
    <t>MATERIALES</t>
  </si>
  <si>
    <t>SUBCONTRATAS</t>
  </si>
  <si>
    <t>COSTO DE CONSTRUCCION POR ADMINISTRACION DIRECTA - LUBRICANTES</t>
  </si>
  <si>
    <t>COSTO DE CONSTRUCCION POR ADMINISTRACION DIRECTA - OTROS</t>
  </si>
  <si>
    <t xml:space="preserve">COSTO DE CONSTRUCCION POR ADMINISTRACION DIRECTA - BIENES </t>
  </si>
  <si>
    <t>GASTOS DE GESTION</t>
  </si>
  <si>
    <t>RESUMEN  PRESUPUESTO ANALÍTICO - GASTOS DE GESTION</t>
  </si>
  <si>
    <t xml:space="preserve">TECNICO EN ENFERMERIA </t>
  </si>
  <si>
    <t>PERSONAL DE LIMPIEZA</t>
  </si>
  <si>
    <t xml:space="preserve">PERSONAL FUMIGADOR </t>
  </si>
  <si>
    <t>TRAJE TYVEK STEELPRO - PERSONAL DE SALUD</t>
  </si>
  <si>
    <t>TRAJE TYVEK STEELPRO - PERSONAL TECNICO - ADMINISTRATIVO</t>
  </si>
  <si>
    <t>MASCARILLA KN 95 PERSONAL DE SALUD</t>
  </si>
  <si>
    <t>ELEMENTOS DE PROTECCION</t>
  </si>
  <si>
    <t>COSTO COVID - 19 POR ADMINISTRACION DIRECTA - PERSONAL</t>
  </si>
  <si>
    <t>GASTOS COVID - 19</t>
  </si>
  <si>
    <t>RESUMEN  PRESUPUESTO ANALÍTICO - GASTOS COVID - 19</t>
  </si>
  <si>
    <t xml:space="preserve">ARTICULOS DE LIMPIEZA </t>
  </si>
  <si>
    <t>LEJIA O DESINFECTANTE SIMILAR POR GALON</t>
  </si>
  <si>
    <t>L</t>
  </si>
  <si>
    <t>TERMOMETRO DIFITAL INFRARROJO</t>
  </si>
  <si>
    <t>MOCHILA DE ASPERSION</t>
  </si>
  <si>
    <t xml:space="preserve">MOVILIDAD PARA EMERGENCIAS </t>
  </si>
  <si>
    <t>MES</t>
  </si>
  <si>
    <t>IMPLEMENTACION DE ZONA PARA EL LAVADO DE MANOS</t>
  </si>
  <si>
    <t xml:space="preserve">CARTELES INFORMATIVOS (AREA RESTRINGIDA, PROHIBIDO EL PASO, ZONA DE TRABAJOS, USO DE MASCARILLA, ETC.) </t>
  </si>
  <si>
    <t>BALDE CON CAÑO DE 20 L</t>
  </si>
  <si>
    <t>LAVADOR PLASTICO</t>
  </si>
  <si>
    <t xml:space="preserve">TACHOS PARA BASURA </t>
  </si>
  <si>
    <t>COSTO COVID 19 POR ADMINISTRACION DIRECTA - SERVICIOS</t>
  </si>
  <si>
    <t>EQUIPOS, ACCESORIOS Y OTROS</t>
  </si>
  <si>
    <t>TOTAL GASTOS COVID  - 19</t>
  </si>
  <si>
    <t>TOTAL GASTOS DE GESTION</t>
  </si>
  <si>
    <t>Gastos Covid - 19</t>
  </si>
  <si>
    <t>HORMIGON</t>
  </si>
  <si>
    <t>GASOLINA DE 95 OCT</t>
  </si>
  <si>
    <t>PETROLEO DIESEL</t>
  </si>
  <si>
    <t>Par</t>
  </si>
  <si>
    <t>Und</t>
  </si>
  <si>
    <t>Zapatos de Seguridad Punta de Acero</t>
  </si>
  <si>
    <t>PERSONAL TECNICO</t>
  </si>
  <si>
    <t>Lentes de Seguridad P/Ingeniero</t>
  </si>
  <si>
    <t>Chalecos Reflectantes P/Personal Técnico</t>
  </si>
  <si>
    <t>(0.5 meses para compatibilidad y pre liquidacion)</t>
  </si>
  <si>
    <t>Gastos de Gestion</t>
  </si>
  <si>
    <t xml:space="preserve">RESIDENTE DE OBRA </t>
  </si>
  <si>
    <t>NUMERO DE PERSONAS</t>
  </si>
  <si>
    <t>Cascos de protección 3M color blanco</t>
  </si>
  <si>
    <t>MATERIALES DE IMPRESIÓN Y FOTOGRÁFICOS</t>
  </si>
  <si>
    <t>CAJ</t>
  </si>
  <si>
    <t>EXPEDIENTE TECNICO</t>
  </si>
  <si>
    <t>GUANTES DE CUERO</t>
  </si>
  <si>
    <t>AGUA</t>
  </si>
  <si>
    <t>rll</t>
  </si>
  <si>
    <t>PROYECTO:</t>
  </si>
  <si>
    <t xml:space="preserve">Cascos de protección 3M de color </t>
  </si>
  <si>
    <t>m</t>
  </si>
  <si>
    <t>ESTACION TOTAL</t>
  </si>
  <si>
    <t>mes</t>
  </si>
  <si>
    <t>OPERADOR DE EQUIPO LIVIANO</t>
  </si>
  <si>
    <t>GASOLINA 90 OCTANOS</t>
  </si>
  <si>
    <t>gln</t>
  </si>
  <si>
    <t>ACEITE PARA MOTOR SAE-30</t>
  </si>
  <si>
    <t>ARENA FINA</t>
  </si>
  <si>
    <t>CINTA AISLANTE</t>
  </si>
  <si>
    <t>CINTA TEFLON</t>
  </si>
  <si>
    <t>PINTURA ANTICORROSIVA</t>
  </si>
  <si>
    <t>jgo</t>
  </si>
  <si>
    <t>SUMIDERO DE BRONCE DE 2"</t>
  </si>
  <si>
    <t>ANDAMIO METALICO</t>
  </si>
  <si>
    <t>BALDES 18L</t>
  </si>
  <si>
    <t>DOC</t>
  </si>
  <si>
    <t xml:space="preserve">CD GRABABLE DE 700MB </t>
  </si>
  <si>
    <t>CORRECTOR LIQUIDO</t>
  </si>
  <si>
    <t>CUADERNO 100 HOJAS</t>
  </si>
  <si>
    <t>CUADERNO DE OBRA 1X3COPIAS X 100 HOJAS</t>
  </si>
  <si>
    <t>FOLDER MANILA A4 X 25UND</t>
  </si>
  <si>
    <t>EMP</t>
  </si>
  <si>
    <t>POST IT CUADRADO COLORES X 100 HOJAS</t>
  </si>
  <si>
    <t>PAPEL BOND 80 GR A-4</t>
  </si>
  <si>
    <t>PERFORADOR DE 2 ESPIGAS PARA 50 HOJAS</t>
  </si>
  <si>
    <t xml:space="preserve">PLUMONES PARA PIZARRA ACRILICA </t>
  </si>
  <si>
    <t>SELLO DE OBRA AUENTINTABLE</t>
  </si>
  <si>
    <t>TIJERA DE ACERO DE 15CM</t>
  </si>
  <si>
    <t>PARTE DIARIO X 50HOJAS</t>
  </si>
  <si>
    <t>VALE DE COMBUSTIBLE X 50 HOJAS</t>
  </si>
  <si>
    <t>ALCOHOL EN GEL 70%</t>
  </si>
  <si>
    <t>ALCOHOL ETILICO 70%</t>
  </si>
  <si>
    <t>BOLSA DE POLIETILENO</t>
  </si>
  <si>
    <t>CIENTO</t>
  </si>
  <si>
    <t>JABON EN GEL  - FRASCO DE 1 LTS</t>
  </si>
  <si>
    <t>LEJIA AL 5%</t>
  </si>
  <si>
    <t>GL</t>
  </si>
  <si>
    <t>MASCARILLA QUIRURGICA DESCARTABLE 3 PLIEGUES X 50 PARES</t>
  </si>
  <si>
    <t>GUANTES DE LATEX QUIRURGICOS DESCARTABLES X 50 PARES</t>
  </si>
  <si>
    <t>PAPEL TOALLA DOBLE HOJA X 200 HOJAS</t>
  </si>
  <si>
    <t>CLIP DE METAL 33MM X 100 UNID</t>
  </si>
  <si>
    <t>PLUMONES PARA PIZARRA ACRILICA</t>
  </si>
  <si>
    <t>PREVENCIONISTA DE RIESGOS</t>
  </si>
  <si>
    <t>ABRAZADERA STRUT DE 1''</t>
  </si>
  <si>
    <t>ACCESORIOS DE FIJACION</t>
  </si>
  <si>
    <t>ACERO CORRUGADO fy = 4200 kg/cm2 GRADO 60</t>
  </si>
  <si>
    <t>ACERO CORRUGADO fy=4200 kg/cm2 GRADO 60</t>
  </si>
  <si>
    <t>ACERO PARA PERFILES PLATINAS A36 ZINC</t>
  </si>
  <si>
    <t>tm</t>
  </si>
  <si>
    <t>ACOPLAMIENTO RIGIDO Ø 1"</t>
  </si>
  <si>
    <t>ACOPLAMIENTO RÍGIDO Ø 2 1/2"</t>
  </si>
  <si>
    <t>ACOPLAMIENTO RÍGIDO Ø 2"</t>
  </si>
  <si>
    <t>ACOPLAMIENTO RÍGIDO Ø 4"</t>
  </si>
  <si>
    <t>ACUMULADOR DE ENERGIA - EQUIPO DE UPS</t>
  </si>
  <si>
    <t>ADAPTADOR DE TUBO A CAJA PVC-SAP 100 mm Ø (4") P/INST. ELÉCTRICAS</t>
  </si>
  <si>
    <t>ADAPTADOR DE TUBO A CAJA PVC-SAP 25 mm Ø (1") P/INST. ELÉCTRICAS</t>
  </si>
  <si>
    <t>ADAPTADOR DE TUBO A CAJA PVC-SAP 50 mm Ø (2") P/INST. ELÉCTRICAS</t>
  </si>
  <si>
    <t>m³</t>
  </si>
  <si>
    <t>AGUARRAS</t>
  </si>
  <si>
    <t>AIRE ACONDICIONADO PARA GABINETE</t>
  </si>
  <si>
    <t>ALAMBRE GALVANIZADO N°16</t>
  </si>
  <si>
    <t>ALAMBRE NEGRO Nro. 08</t>
  </si>
  <si>
    <t>ALAMBRE NEGRO Nro.16</t>
  </si>
  <si>
    <t>AMPLIFICADOR DE 500W CLASE D</t>
  </si>
  <si>
    <t>AMPLIFICADOR PARA LINEA 100V/180W 240W MAX. CON REPRODUCTOR USB-SD-FM.</t>
  </si>
  <si>
    <t>ANGULO FIERRO 3/16" x 2" x 2"</t>
  </si>
  <si>
    <t>ARANDELA PLANAS DE 3/8"</t>
  </si>
  <si>
    <t>ARNES DE SEGURIDAD PECTORAL</t>
  </si>
  <si>
    <t>ARTEF. ILUMINACION DE EMERGENCIA C/S LAMP. 20W 2 HORAS DE AUTONOMIA</t>
  </si>
  <si>
    <t>BALDOSA CERÁMICA COLOR 30X30</t>
  </si>
  <si>
    <t>m²</t>
  </si>
  <si>
    <t>BALDOSA CERÁMICA PISO-PARED 45x45 BLANCO</t>
  </si>
  <si>
    <t>BALDOSA PORCELANATO 60 X 60 ANTIDESLIZANTE</t>
  </si>
  <si>
    <t>BANDEJA/REJILLA 100 MM ALTO X 200 MM ANCHO X 3 METROS DE ANCHO TERMINADO ELECTRO ZINC</t>
  </si>
  <si>
    <t>BANDEJA/REJILLA 100 MM ALTO X 300 MM ANCHO X 3 METROS DE ANCHO TERMINADO ELECTRO ZINC</t>
  </si>
  <si>
    <t>BARNIZ MARINO</t>
  </si>
  <si>
    <t>BARNIZ SELLADOR PARA MADERA</t>
  </si>
  <si>
    <t>BARRA ACERO INOXIDABLE  D=1 1/2" P/DISCAPACITADOS</t>
  </si>
  <si>
    <t>BISAGRA TIPO CANGREJO</t>
  </si>
  <si>
    <t>BORNE GRIFEQUIP DE PUESTA A TIERRA BIMETÁLICO (ALEACIÓN DE ALUMINIO) 16 mm2</t>
  </si>
  <si>
    <t>BOTINES DE CUERO</t>
  </si>
  <si>
    <t>par</t>
  </si>
  <si>
    <t>BOTIQUÍN CON MEDICINA</t>
  </si>
  <si>
    <t>BOTON PULSADOR DE SALIDA METALICO</t>
  </si>
  <si>
    <t>CABLE 1x16 mm2 COBRE DESNUDO</t>
  </si>
  <si>
    <t>CABLE CON FORRO DE PVC DE 35 MM2 EN BANDEJAS Y MONTANTES</t>
  </si>
  <si>
    <t>CABLE CU DESNUDO 1X50mm²</t>
  </si>
  <si>
    <t>CABLE DE AUDIO STEREO 2X16 AWG OH</t>
  </si>
  <si>
    <t>CABLE DE COBRE BLANDO CON AISLACIÓN DE PVC 6 AWG PUESTA A TIERRA</t>
  </si>
  <si>
    <t>CABLE F/UTP CAT6A LSZH</t>
  </si>
  <si>
    <t>CABLE FO INDOOR / OUTDOOR (TIGHT BUFFER), OM4 X 06F, LSZH</t>
  </si>
  <si>
    <t>CABLE FPLR 2X14, LSZH</t>
  </si>
  <si>
    <t>CABLE FPLR 2X16, LSZH</t>
  </si>
  <si>
    <t>CABLE LSOHX-90 DE  2x2.5mm²</t>
  </si>
  <si>
    <t>CABLE LSOHX-90 DE  2x4mm² + 4mm²(T)</t>
  </si>
  <si>
    <t>CABLE N2XOH DE 4x120mm²</t>
  </si>
  <si>
    <t>CABLE N2XOH DE 4x16mm²+10mm²</t>
  </si>
  <si>
    <t>CABLE N2XOH DE 4x25mm²+16mm²</t>
  </si>
  <si>
    <t>CABLE N2XOH DE 4x70mm²+50mm²</t>
  </si>
  <si>
    <t>CAJA CUADRADA DE F°G° CON TAPA GANG DE 100x100x50 mm.</t>
  </si>
  <si>
    <t>CAJA CUADRADA DE F°G° DE 100x100x50mm. e=1.2mm. CON TAPA BISELADA</t>
  </si>
  <si>
    <t>CAJA DE CONCRETO C/TAPA</t>
  </si>
  <si>
    <t>CAJA DE EMPOTRAR POP-UP PARA CONCRETO. 4 MÓD.</t>
  </si>
  <si>
    <t>CAJA DE PASE CUADRADA DE F°G° CON TAPA BISELADA DE 150x150x100 mm.</t>
  </si>
  <si>
    <t>CAJA DE PASE CUADRADA DE F°G° CON TAPA BISELADA DE 200x200x100 mm.</t>
  </si>
  <si>
    <t>CAJA DESPLEGABLE PARA PISO DE 3 PUERTOS QUICK POP UP PORT</t>
  </si>
  <si>
    <t>CAJA GALV. OCTOGONAL PESADA  4" x 2" x 2 1/4"</t>
  </si>
  <si>
    <t>CAJA GALV. OCTOGONAL PESADA 4"</t>
  </si>
  <si>
    <t>CAJA OCTOGONAL GALVANIZADA PESADA</t>
  </si>
  <si>
    <t>CAJA POP-UP PARA 4 MÓD. ALUMINIO MATE</t>
  </si>
  <si>
    <t>CAJA RECTANGULAR GALVANIZADA PESADA 4"x2 1/8"x2 1/8"</t>
  </si>
  <si>
    <t>CAJAS DE VÁLVULAS COMPUERTA EN PARED</t>
  </si>
  <si>
    <t>CAL (BOLSA X 20kg)</t>
  </si>
  <si>
    <t>bol</t>
  </si>
  <si>
    <t>CAMILLA</t>
  </si>
  <si>
    <t>CANAL RIEL UNISTRUT DE 1 5/8" X 1 5/8" (2.5 mts)</t>
  </si>
  <si>
    <t>CANAL RIEL UNISTRUT DE 2" X 2" X 1/4" ACERO ASTM A36</t>
  </si>
  <si>
    <t>CANTONERA DE ALUMINIO 35x25mm</t>
  </si>
  <si>
    <t>CASCO DE PROTECCIÓN</t>
  </si>
  <si>
    <t>CEMENTO PORTLAND TIPO I</t>
  </si>
  <si>
    <t>CENTRAL TELEFÓNICA IP, INC. MÓDULO DE 2 PUERTOS FXO</t>
  </si>
  <si>
    <t>CERRADURA ELECTROMAGNETICA DE 300 LB</t>
  </si>
  <si>
    <t>CERTIFICACION DE HILOS DE FIBRA OPTICA</t>
  </si>
  <si>
    <t>CHALECOS REFLECTIVOS</t>
  </si>
  <si>
    <t>CILINDRO VACIO</t>
  </si>
  <si>
    <t>CINTA AISLANTE TEMFLEX 1700x20m</t>
  </si>
  <si>
    <t>CINTA DE FIJACION 22.9 M. "VELCRO"</t>
  </si>
  <si>
    <t>CLAVOS CON CABEZA DE 1"</t>
  </si>
  <si>
    <t>CLAVOS CON CABEZA DE 2"</t>
  </si>
  <si>
    <t>CLAVOS CON CABEZA DE 2½"</t>
  </si>
  <si>
    <t>CLAVOS CON CABEZA DE 2½", 3", 4"</t>
  </si>
  <si>
    <t>CLAVOS CON CABEZA DE 3"</t>
  </si>
  <si>
    <t>CLAVOS CON CABEZA DE 4"</t>
  </si>
  <si>
    <t>CODO DE ACERO SCH-40 DE Ø 2 1/2 x 90°</t>
  </si>
  <si>
    <t>CODO DE ACERO SCH-40 DE Ø1 x 90°</t>
  </si>
  <si>
    <t>CODO DE ACERO SCH-40 DE Ø4 x 90°</t>
  </si>
  <si>
    <t>CODO DE PVC-CP 4"x45°</t>
  </si>
  <si>
    <t>CODO PVC-CP- 2" x 90°</t>
  </si>
  <si>
    <t>CODO PVC-CP 2"x90"</t>
  </si>
  <si>
    <t>CODO PVC-CP- 4" x 90°</t>
  </si>
  <si>
    <t>CODO PVC-SAP-CLASE 10 R - 1 1/2" x 90°</t>
  </si>
  <si>
    <t>CODO PVC-SAP-CLASE 10 R - 1" x 90°</t>
  </si>
  <si>
    <t>CODO PVC-SAP-CLASE 10 R - 2" x 90°</t>
  </si>
  <si>
    <t>CODO PVC-SAP-CLASE 10 R - 3/4" x 90°</t>
  </si>
  <si>
    <t>COLA SINTETICA</t>
  </si>
  <si>
    <t>COLGADOR PARA TUBERIA TIPO GOTA O SIMILAR, INC ACCESORIOS DE FIJACION</t>
  </si>
  <si>
    <t>COMPUTADOR DE INGENIERIA</t>
  </si>
  <si>
    <t>COMPUTADORA BASICA</t>
  </si>
  <si>
    <t>CONDUCTOR  LSOH-80 1x2.5 mm2</t>
  </si>
  <si>
    <t>CONDUCTOR LSOH-80 - 1x4 mm2</t>
  </si>
  <si>
    <t>CONECTOR</t>
  </si>
  <si>
    <t>CONECTOR CONDUIT EMT 3/4''</t>
  </si>
  <si>
    <t>CONECTOR CONDUIT EMT Ø 25mm. (1")</t>
  </si>
  <si>
    <t>CONECTOR CONDUIT EMT Ø 50MM. (2")</t>
  </si>
  <si>
    <t>CONECTOR PVC 20mm</t>
  </si>
  <si>
    <t>CONECTOR PVC 25mm</t>
  </si>
  <si>
    <t>CONECTOR PVC 35mm</t>
  </si>
  <si>
    <t>CONECTOR RJ45 DE CAMPO CAT.6A</t>
  </si>
  <si>
    <t>CONTROL DE ASISTENCIA CON LECTOR DE HUELLA DIGITAL + PIN + TARJETA DE PROXIMIDAD USB</t>
  </si>
  <si>
    <t>CORDEL</t>
  </si>
  <si>
    <t>CURVA 90° CONDUIT EMT Ø 25MM. (1")</t>
  </si>
  <si>
    <t>CURVA 90° CONDUIT EMT Ø 50MM. (2")</t>
  </si>
  <si>
    <t>CURVA PVC-P( ELECT. ) 20mm</t>
  </si>
  <si>
    <t>CURVA PVC-P( ELECT. ) 25mm</t>
  </si>
  <si>
    <t>CURVA PVC-P( ELECT. ) 35mm</t>
  </si>
  <si>
    <t>CURVA PVC-P( ELECT. ) 65mm</t>
  </si>
  <si>
    <t>CURVA PVC-P( ELECT. ) 80mm</t>
  </si>
  <si>
    <t>CURVA PVC-SAP 25 mm Ø (1") P/INST. ELÉCTRICAS</t>
  </si>
  <si>
    <t>DETECTOR DE HUMO FOTOELÉCTRICO DIRECCIONABLE, INTELIGENTE, INLCUYE BASE, CERTIFICACIÓN UL</t>
  </si>
  <si>
    <t>DETECTOR DE HUMO/TEMPERATURA DIRECCIONABLE, INCLUYE BASE, CERTIFICACIÓN UL, FM.</t>
  </si>
  <si>
    <t>DOBLE MICRO INALÁMBRICO DE MANO EN UHF CON SISTEMA DE ANTENA DIVERSITY</t>
  </si>
  <si>
    <t>DOSIS QUIMICA THOR GEL  DE 5KG</t>
  </si>
  <si>
    <t>ELECTROBOMBA VERTICAL DE MULTIPLES ETAPAS JOCKEY 5HP</t>
  </si>
  <si>
    <t>ELECTROBOMBA VERTICAL EN LINEA, HDT 100 PSI, POT. APROX. 30HP</t>
  </si>
  <si>
    <t>ELECTROBOMBAS DE 10 HP, HDT=47.92 m  de VELOC. VARIABLE Y PRESION CONSTANTE (INCLUYE ACCESORIOS)</t>
  </si>
  <si>
    <t>EQUIPO DE SEGURIDAD PERIMETRAL (FIREWALL)</t>
  </si>
  <si>
    <t>ESCRITORIO DE GERENCIA</t>
  </si>
  <si>
    <t>ESCRITORIO DE OFICINA</t>
  </si>
  <si>
    <t>ESTABILIZADOR</t>
  </si>
  <si>
    <t>ESTACIÓN DE LLAMADA</t>
  </si>
  <si>
    <t>ESTACIÓN MANUAL DIRECCIONABLE DE DOBLE ACCIÓN. CERTIFICACIÓN UL, FM. EN ESPAÑOL.</t>
  </si>
  <si>
    <t>ETIQUETA IDENTIFICADORA PARA PUNTO DE RED</t>
  </si>
  <si>
    <t>EXTINTOR DE POLVO SECO</t>
  </si>
  <si>
    <t>FACEPLATE ICONEABLE DE DOS SALIDAS</t>
  </si>
  <si>
    <t>FIERRO LISO 1/2"</t>
  </si>
  <si>
    <t>FORMADOR DE EMPAQUETADURA</t>
  </si>
  <si>
    <t>FOTOCOPIADORA EN GENERAL</t>
  </si>
  <si>
    <t>FRAGUA PARA CERAMICO (bolsa 1kg)</t>
  </si>
  <si>
    <t>FRIGOBAR</t>
  </si>
  <si>
    <t>GABINETE CONTRA INCENDIOS, INC. MANGUERA, VALV, ACCESORIOS</t>
  </si>
  <si>
    <t>GABINETE METALICO CON BARRA DE COBRE DE 12 POLOS</t>
  </si>
  <si>
    <t>GABINETE METALICO CON BARRA DE COBRE DE 36 POLOS</t>
  </si>
  <si>
    <t>GABINETE PROFESIONAL PARA TELECOMUNICACIONES 24UR</t>
  </si>
  <si>
    <t>GANCHO DE ACERO INOXIDABLE, INC. ACCESORIOS DE FIJACIÓN</t>
  </si>
  <si>
    <t>HIPOCLORITO DE CALCIO AL 70%</t>
  </si>
  <si>
    <t>IMPERMEABILIZANTE LIQUIDO PARA CONCRETO</t>
  </si>
  <si>
    <t>IMPRESORA MULTIFUNCIONAL, COPIADORA</t>
  </si>
  <si>
    <t>INODORO LOSA 1ra C/ASIENTO + TQUE. BAJO ADULTO, NAC. TIPO SIFON JET BLANCO</t>
  </si>
  <si>
    <t>INTERRUPTOR   1 GOLPE TIPO TICINO</t>
  </si>
  <si>
    <t>INTERRUPTOR   2GOLPE TIPO TICINO</t>
  </si>
  <si>
    <t>INTERRUPTOR DIFERENCIAL 2x25A-30mA</t>
  </si>
  <si>
    <t>INTERRUPTOR TERMOMAGNETICO - 2 x 15 A</t>
  </si>
  <si>
    <t>INTERRUPTOR TERMOMAGNETICO - 2 x 20 A</t>
  </si>
  <si>
    <t>INTERRUPTOR TERMOMAGNETICO - 2 x 25 A</t>
  </si>
  <si>
    <t>INTERRUPTOR TERMOMAGNETICO - 2 x 32 A</t>
  </si>
  <si>
    <t>INTERRUPTOR TERMOMAGNETICO - 2 x 40 A</t>
  </si>
  <si>
    <t>INTERRUPTOR TERMOMAGNETICO - 3 x 100 A</t>
  </si>
  <si>
    <t>INTERRUPTOR TERMOMAGNETICO - 3 x 160 A</t>
  </si>
  <si>
    <t>INTERRUPTOR TERMOMAGNETICO - 3 x 25 A</t>
  </si>
  <si>
    <t>INTERRUPTOR TERMOMAGNETICO - 3 x 32 A</t>
  </si>
  <si>
    <t>INTERRUPTOR TERMOMAGNETICO - 3 x 40 A</t>
  </si>
  <si>
    <t>INTERRUPTOR TERMOMAGNETICO - 3 x 50 A</t>
  </si>
  <si>
    <t>JABONERA METALICA DE SOBREPONER</t>
  </si>
  <si>
    <t>JACK CAT 6A</t>
  </si>
  <si>
    <t>JUEGO DE SILLAS SALA DE ESPERA</t>
  </si>
  <si>
    <t>JUNTA PRELUBRICADA DE GRADO "E" ESTILO "C" DE 1"</t>
  </si>
  <si>
    <t>JUNTA PRELUBRICADA DE GRADO "E" ESTILO "C" DE 2 1/2"</t>
  </si>
  <si>
    <t>JUNTA PRELUBRICADA DE GRADO "E" ESTILO "C" DE 4"</t>
  </si>
  <si>
    <t>LADRILLO KK TIPO IV 24x13x9cm</t>
  </si>
  <si>
    <t>LADRILLO PARA TECHO 15x30x30cm</t>
  </si>
  <si>
    <t>LAPTOP BASICA</t>
  </si>
  <si>
    <t>LAPTOP DE INGENIERIA</t>
  </si>
  <si>
    <t>LAVATORIO LOSA BLANCA DE 1RA CALIDAD 430X290mm</t>
  </si>
  <si>
    <t>LECTOR DE HUELLAS DIGITALES Y RFID</t>
  </si>
  <si>
    <t>LENTES DE PROTECCIÓN</t>
  </si>
  <si>
    <t>LICENCIAS DE ACCESO CLIENTE (CAL) PARA SERVIDOR 10 USUARIOS</t>
  </si>
  <si>
    <t>LIJA PARA FIERRO</t>
  </si>
  <si>
    <t>LIJA PARA MADERA</t>
  </si>
  <si>
    <t>LINEA DE VIDA</t>
  </si>
  <si>
    <t>LLAVE DE LAVATORIO DE 1/2" CON PERILLA</t>
  </si>
  <si>
    <t>LLAVE PARA URINARIO DE 1/2" ECO</t>
  </si>
  <si>
    <t>MADERA CEDRO</t>
  </si>
  <si>
    <t>p²</t>
  </si>
  <si>
    <t>MADERA EUCALIPTO 3" X 2 m</t>
  </si>
  <si>
    <t>MADERA PARA REGLA</t>
  </si>
  <si>
    <t>MADERA TORNILLO</t>
  </si>
  <si>
    <t>MESA DE REUNIONES -20 PERS.</t>
  </si>
  <si>
    <t>MEZCLADOR REPRODUCTOR AUDIO DIGITAL USB/SD Y ENLACE BLUETOOTH DISPOSITIVOS MÓVILES</t>
  </si>
  <si>
    <t>MICRODATACENTER,UPS 3 KVA, T.O BY-PASS, SUPRESOR TRANSITORIOS, TRANS AISLA, ESTANTE FIJO</t>
  </si>
  <si>
    <t>MICRÓFONO CONDENSADOR CON FLEXO CON BASE DE SOBREMESA Y SWITCH DE ENCENDIDO</t>
  </si>
  <si>
    <t>MICROONDAS</t>
  </si>
  <si>
    <t>MIXER 16 MONO + 3 ESTEREO C/EFECTOS</t>
  </si>
  <si>
    <t>MÓDULO DE AISLAMIENTO. CERTIFICACIÓN UL, FM.</t>
  </si>
  <si>
    <t>MODULO DE ATENCION AL PUBLICO</t>
  </si>
  <si>
    <t>MÓDULO DE CONTROL DIRECCIONABLE. CERTIFICACIÓN UL, FM.</t>
  </si>
  <si>
    <t>MÓDULO DE MONITOREO DIRECCIONABLE. CERTIFICACIÓN UL, FM.</t>
  </si>
  <si>
    <t>MUEBLE TIPO RACK FABRICADO EN MELAMINA, PUERTA TRASERA Y DELANTERA CON CIERRE Y CRISTAL</t>
  </si>
  <si>
    <t>NIPLE DE Fº Gº DE  1/2" x 1 1/4"</t>
  </si>
  <si>
    <t>NIPLE FºGº 1" X 1 1/2"</t>
  </si>
  <si>
    <t>NIPLE FºGº 2 1/2" x 3"</t>
  </si>
  <si>
    <t>NIPLE FºGº 3/4" X 1 1/4"</t>
  </si>
  <si>
    <t>OCRE</t>
  </si>
  <si>
    <t>OPERADORA TELEFONICA</t>
  </si>
  <si>
    <t>ORGANIZADOR DE CABLES HORIZONTAL, 2U.</t>
  </si>
  <si>
    <t>PACK DE 2 BATERÍAS 12V,26AH.</t>
  </si>
  <si>
    <t>PANEL DE INCENDIO DIRECCIONABLE EN ESPAÑOL DE UN LAZO PARA 159 DETECTORES / 159 MÓDULOS</t>
  </si>
  <si>
    <t>PANEL IP PARA CONTROL DE ACCESO</t>
  </si>
  <si>
    <t>PANEL LED 12W CIRCULAR 6500°K 50000 hrs</t>
  </si>
  <si>
    <t>PANEL LED 24W CIRCULAR 6500°K 50000 hrs</t>
  </si>
  <si>
    <t>PANEL LED 40W DE 120X30cm 6500°K 50000 hrs</t>
  </si>
  <si>
    <t>PANEL LED 40W DE 60X60cm 6500°K 50000 hrs</t>
  </si>
  <si>
    <t>PAPELERA LOSA BLANCA 15 X 15 cm</t>
  </si>
  <si>
    <t>PARANTE DE MICRÓFONO STAND ATRIL PEDESTAL MICRO</t>
  </si>
  <si>
    <t>PARLANTE DE TECHO PARA EMPOTRAR 6 1/2'' DOBLE CONO TRANSF. LINEA 100V/6W-24W MAX.</t>
  </si>
  <si>
    <t>PARLANTES EN TECHO</t>
  </si>
  <si>
    <t>PATCH CORD CAT 6A LSZH, 3 PIES</t>
  </si>
  <si>
    <t>PATCH CORD CAT 6A LSZH, 7 PIES</t>
  </si>
  <si>
    <t>PATCH CORD DE F.O. LC-LC 2MT MULTIMODO OM4</t>
  </si>
  <si>
    <t>PATCH PANEL DE FIBRA OPTICA 08 HILOS</t>
  </si>
  <si>
    <t>PATCH PANEL DE FIBRA OPTICA 4 HILOS</t>
  </si>
  <si>
    <t>PATCH PANEL MODULAR DE 24 PUERTOS</t>
  </si>
  <si>
    <t>PATCH PANEL MODULAR DE 48 PUERTOS</t>
  </si>
  <si>
    <t>PDU</t>
  </si>
  <si>
    <t>PEGAMENTO BLANCO FLEXIBLE PARA PISOS (BOLSA 25kg)</t>
  </si>
  <si>
    <t>PEGAMENTO PARA TUBERIA PVC</t>
  </si>
  <si>
    <t>PEGAMENTO PARA TUBERIA PVC ( ELECT. )</t>
  </si>
  <si>
    <t>PEGAMENTO PARA TUBERIA PVC (ELECT.)</t>
  </si>
  <si>
    <t>PERNO 1/4" X 7" CON TUERCA</t>
  </si>
  <si>
    <t>PERNO DE CABEZA AVELLANADA RANURADA GR. 2 (INC. TUBERIA)</t>
  </si>
  <si>
    <t>PIEDRA CHANCADA 1/2"</t>
  </si>
  <si>
    <t>PIEDRA CHANCADA DE 1/2" Y 3/4"</t>
  </si>
  <si>
    <t>PIEDRA CHANCADA DE 3/4" Y 1/2"</t>
  </si>
  <si>
    <t>PIEDRA LAJA</t>
  </si>
  <si>
    <t>PIEDRA MEDIANA (MAX. 4")</t>
  </si>
  <si>
    <t>PIGTAIL DE F.O.</t>
  </si>
  <si>
    <t>PINTURA ESMALTE</t>
  </si>
  <si>
    <t>PINTURA LATEX</t>
  </si>
  <si>
    <t>PLACA DE SOPORTE PARA ACCESORIOS</t>
  </si>
  <si>
    <t>PLACA PARA ESPACIOS VACIOS PK X 10</t>
  </si>
  <si>
    <t>PLANCHA DE ACERO LAC 1/4" (6.3mm)</t>
  </si>
  <si>
    <t>PLANCHA DE ACERO LAC 3/16"x4'x8' (4.8mm)</t>
  </si>
  <si>
    <t>PORCELANA BLANCA</t>
  </si>
  <si>
    <t>PRENSA ESTOPA PARATUBO MATALICO FLEXIBLE C/FORRO LIVIANO 3/4''</t>
  </si>
  <si>
    <t xml:space="preserve">PUERTA DE GARAJE AUTOMATICA SECCIONAL </t>
  </si>
  <si>
    <t>PUERTA DE VIDRIO TEMPLADO INCOLORO DE 10mm</t>
  </si>
  <si>
    <t>PUERTA DE VIDRIO TEMPLADO INCOLORO DE 8mm</t>
  </si>
  <si>
    <t>PUNTO DE ACCESO DE INTERIORES</t>
  </si>
  <si>
    <t>REDUCCION CONCENTRICA DE ACERO SCH-40 DE 2 1/2" A 1"</t>
  </si>
  <si>
    <t>REDUCCION CONCENTRICA DE ACERO SCH-40 DE 4" A 2 1/2"</t>
  </si>
  <si>
    <t>REDUCCION PVC-SAP-CLASE 10 R DE 1 1/2" A 3/4"</t>
  </si>
  <si>
    <t>REDUCCION PVC-SAP-CLASE 10 R DE 2" A 1 1/2"</t>
  </si>
  <si>
    <t>REDUCCION PVC-SAP-CLASE 10 R DE 2" A 1"</t>
  </si>
  <si>
    <t>REGISTRO BRONCE DE 4" ROSCADO</t>
  </si>
  <si>
    <t>RESPIRADOR CONTRA POLVO</t>
  </si>
  <si>
    <t>ROCIADOR TIPO PARANTE AUTOMATICO DE 1/2" INC ACCES</t>
  </si>
  <si>
    <t>SECADORA AUTOMATICA DE MANOS WORLD DRYER</t>
  </si>
  <si>
    <t>SELLADOR BLANCO PARA MUROS</t>
  </si>
  <si>
    <t>SEMILLA DE GRAMA</t>
  </si>
  <si>
    <t>SENSOR DE ANIEGO</t>
  </si>
  <si>
    <t>SERVIDOR PARA HIPERCONVERGENCIA</t>
  </si>
  <si>
    <t>SILLA DE GERENCIA</t>
  </si>
  <si>
    <t>SILLA DE OFICINA</t>
  </si>
  <si>
    <t>SILLA PARA MESA DE REUNIONES</t>
  </si>
  <si>
    <t>SILLA PARA ORIENTACION AL PUBLICO</t>
  </si>
  <si>
    <t>SILLA PUBLICO</t>
  </si>
  <si>
    <t>SIRENA CON LUZ ESTROBOSCÓPICA DE PARED, COLOR ROJO. EN ESPAÑOL.</t>
  </si>
  <si>
    <t xml:space="preserve">SISTEMA OPERATIVO WINDOWS SERVER 2022 STANDARD </t>
  </si>
  <si>
    <t>SOFTWARE DE ADMINISTRACIÓN DE VIRTUALIZACIÓN</t>
  </si>
  <si>
    <t xml:space="preserve">SOFTWARE DE MONITOREO DE LA RED </t>
  </si>
  <si>
    <t>SOFTWARE DE VIDEO CONFERENCIA (LICENCIA ANUAL)</t>
  </si>
  <si>
    <t>SOFTWARE DE VIRTUALIZACION</t>
  </si>
  <si>
    <t>SOLDADURA CELLOCORD P 3/16"</t>
  </si>
  <si>
    <t>SOLDADURA DE ESTAÑO (95%), PLATA (5%)</t>
  </si>
  <si>
    <t>SOMBRERO DE VENTILACION PVC-CP 2"</t>
  </si>
  <si>
    <t>SOPORTE S-2 SUSP. C/2 VARILLAS 1m</t>
  </si>
  <si>
    <t>SUMIN. E INST. GRUPO ELECTROGENO 100KVA</t>
  </si>
  <si>
    <t>SUMIN. E INST. UPS ONLINE TRIFASICA 50KVA</t>
  </si>
  <si>
    <t>SWITCH TIPO BORDE 48 PUERTOS POE+</t>
  </si>
  <si>
    <t>SWITCH TIPO CORE 24 PUERTOS DE FIBRA 10GBPS</t>
  </si>
  <si>
    <t>TABIQUE SEPARADOR GALV. 45X3000MM BANDEJA</t>
  </si>
  <si>
    <t>TABLERO CONTROLADOR DE ELECTROBOMBA JOCKEY</t>
  </si>
  <si>
    <t>TABLERO DE TRANSFERENCIA Y CONTROLADOR DE ELECTROBOMBA VERTICAL</t>
  </si>
  <si>
    <t>TANQUE DE POLIETILENO 1100 LT</t>
  </si>
  <si>
    <t>TAPA CIEGA CIRCULAR METALICA e=1.2mm.</t>
  </si>
  <si>
    <t>TAPA CIEGA PARA FACEPLATE</t>
  </si>
  <si>
    <t>TAPONES AUDITIVOS</t>
  </si>
  <si>
    <t>TARUGO + TIRAFON DE 3/8" X 2"</t>
  </si>
  <si>
    <t>TARUGO 1 1/2" x 2"</t>
  </si>
  <si>
    <t>TARUGO DE EXPANSION DE 3/8"</t>
  </si>
  <si>
    <t>TEE DE ACERO SCH-40 Ø 1"</t>
  </si>
  <si>
    <t>TEE DE ACERO SCH-40 Ø 2 1/2"</t>
  </si>
  <si>
    <t>TEE DE ACERO SCH-40 Ø 4"</t>
  </si>
  <si>
    <t>TEE PVC-SAP-CLASE 10 R - 2"</t>
  </si>
  <si>
    <t>TEE PVC-SAP-CLASE 10 R - 3/4"</t>
  </si>
  <si>
    <t>TEE PVC-SAP-CLASE 10 R Ø 1 1/2"</t>
  </si>
  <si>
    <t>TEE REDUCCION ACERO SCH-40 2 1/2" A 1"</t>
  </si>
  <si>
    <t>TEE REDUCCION ACERO SCH-40 4" A 2 1/2"</t>
  </si>
  <si>
    <t>TELÉFONO IP DE MESA USO GENERAL</t>
  </si>
  <si>
    <t>TELÉFONO IP DE MESA USO GERENCIAL, INC. FUENTE DE PODER</t>
  </si>
  <si>
    <t>TERMOCONTRACTIL PARA FUSION X 50 UND</t>
  </si>
  <si>
    <t>TIERRA CERNIDA</t>
  </si>
  <si>
    <t>TIERRA NEGRA</t>
  </si>
  <si>
    <t>TOCUYO</t>
  </si>
  <si>
    <t>TOMACORRIENTE DOBLE C/LINEA DE TIERRA TICINO</t>
  </si>
  <si>
    <t>TORNILLO AUTORROSCANTE + TARUGOS PVC DE 3"</t>
  </si>
  <si>
    <t>TORNILLO DE FIJACION 1.5"</t>
  </si>
  <si>
    <t>TRANSCEIVER 1 GB COBRE</t>
  </si>
  <si>
    <t>TRANSCEIVER 10 GB MULTIMODO</t>
  </si>
  <si>
    <t>TRIPLAY LUPUNA 4 mm x 4' x 8'</t>
  </si>
  <si>
    <t>TRIPLAY LUPUNA 6 mm x 4' x 8'</t>
  </si>
  <si>
    <t>TUBERIA DE ACERO SCH-40 SIN COSTURA 1"</t>
  </si>
  <si>
    <t>TUBERIA DE ACERO SCH-40 SIN COSTURA 2 1/2"</t>
  </si>
  <si>
    <t>TUBERIA DE ACERO SCH-40 SIN COSTURA 4"</t>
  </si>
  <si>
    <t>TUBERIA FºGº 1 1/2" STA</t>
  </si>
  <si>
    <t>TUBERIA FºGº 1" STA</t>
  </si>
  <si>
    <t>TUBERIA FºGº 2" STA</t>
  </si>
  <si>
    <t>TUBERIA FºGº 3/4" STA</t>
  </si>
  <si>
    <t>TUBERIA PVC - CLASE 10 1 1/2"x5m ROSCADA</t>
  </si>
  <si>
    <t>TUBERIA PVC - CLASE 10 1"x5m ROSCADA</t>
  </si>
  <si>
    <t>TUBERIA PVC - CLASE 10 2"x5m ROSCADA</t>
  </si>
  <si>
    <t>TUBERIA PVC - CLASE 10 3/4"x5m ROSCADA</t>
  </si>
  <si>
    <t>TUBERÍA PVC SAL 4"x3m</t>
  </si>
  <si>
    <t>TUBO CONDUIT EMT  Ø 50mm. (2")</t>
  </si>
  <si>
    <t>TUBO CONDUIT EMT Ø 25mm. (1")</t>
  </si>
  <si>
    <t>TUBO METALICO FLEXIBLE C/FORRO LIVIANO 3/4''</t>
  </si>
  <si>
    <t>TUBO PVC  - SAP - 2"</t>
  </si>
  <si>
    <t>TUBO PVC-P (ELEC.) 20mm 3M</t>
  </si>
  <si>
    <t>TUBO PVC-P (ELEC.) 25mm 3M</t>
  </si>
  <si>
    <t>TUBO PVC-P (ELEC.) 35mm 3M</t>
  </si>
  <si>
    <t>TUBO PVC-P (ELEC.) 65mm 3M</t>
  </si>
  <si>
    <t>TUBO PVC-P (ELEC.) 80mm 3M</t>
  </si>
  <si>
    <t>TUBO PVC-SAP - 2" (3M)</t>
  </si>
  <si>
    <t>TUBO PVC-SAP - 4" (3M)</t>
  </si>
  <si>
    <t>TUBO PVC-SAP - 6" (5M)</t>
  </si>
  <si>
    <t>TUBO PVC-SAP 50 mm Ø (2") P/INST. ELECTRICAS</t>
  </si>
  <si>
    <t>TUERCA  DE 1/2"</t>
  </si>
  <si>
    <t>TUERCA HEXAGONAL GALVANIZADA DE 3/8"</t>
  </si>
  <si>
    <t>TURBOSOUND ARRAY PORTÁTIL DE 2 VÍAS</t>
  </si>
  <si>
    <t>UNIDAD DE CONTROL MAESTRO</t>
  </si>
  <si>
    <t>UNION CONDUIT EMT Ø 25mm. (1")</t>
  </si>
  <si>
    <t>UNION CONDUIT EMT Ø 50mm. (2")</t>
  </si>
  <si>
    <t>UNION PVC-SAP 25 mm Ø (1") P/INST. ELECTRICAS</t>
  </si>
  <si>
    <t>UNION PVC-SAP 50 mm Ø (2") P/INST. ELECTRICAS</t>
  </si>
  <si>
    <t>UNION SIMPLE PVC-P (ELEC.) 20mm</t>
  </si>
  <si>
    <t>UNION SIMPLE PVC-P (ELEC.) 65mm</t>
  </si>
  <si>
    <t>UNION SIMPLE PVC-P (ELEC.) 80mm</t>
  </si>
  <si>
    <t>UNION SIMPLE PVC-SAP-CLASE 10 1" ROSCADA</t>
  </si>
  <si>
    <t>UNION SIMPLE PVC-SAP-CLASE 10 2" ROSCADA</t>
  </si>
  <si>
    <t>UNION SIMPLE PVC-SAP-CLASE 10 3/4" ROSCADA</t>
  </si>
  <si>
    <t>UNION UNIVERSAL DE Fº Gº DE 1"</t>
  </si>
  <si>
    <t>UNION UNIVERSAL DE Fº Gº DE 2 1/2"</t>
  </si>
  <si>
    <t>UNION UNIVERSAL DE Fº Gº DE 3/4".</t>
  </si>
  <si>
    <t>UNIONES RECTAS PARA BANDEJA</t>
  </si>
  <si>
    <t>UPS ON LINE 2KVA</t>
  </si>
  <si>
    <t>UREA N46</t>
  </si>
  <si>
    <t>URINARIO DE LOSA BLANCA TIPO CADET O SIMILAR</t>
  </si>
  <si>
    <t>VALVULA COMPUERTA 1"</t>
  </si>
  <si>
    <t>VALVULA COMPUERTA DE BRONCE PESADA Ø 2 1/2"</t>
  </si>
  <si>
    <t>VALVULA ESFERICA  DE BRONCE  DE 2"</t>
  </si>
  <si>
    <t>VALVULA ESFERICA  DE BRONCE  DE 3/4"</t>
  </si>
  <si>
    <t>VALVULA FLOTADOR  1"</t>
  </si>
  <si>
    <t>VARILLA DE COBRE 3/4"x2.40m C/PUNTA</t>
  </si>
  <si>
    <t>VARILLA ROSCADA DE 1/2" X 1.80 MTS</t>
  </si>
  <si>
    <t>VENTANA SISTEMA DIRECTO CON VIDRIO CRISTAL TEMPLADO DE 10mm INC. INSTALACIÓN</t>
  </si>
  <si>
    <t>YEE PVC-CP 2" x 2"</t>
  </si>
  <si>
    <t>YEE PVC-CP 4" x 4"</t>
  </si>
  <si>
    <t>YEE SIMPLE PVC-CP C/REDUCCION 4" A 2"</t>
  </si>
  <si>
    <t>YESO (bolsa de 28kg)</t>
  </si>
  <si>
    <t>CAPATAZ</t>
  </si>
  <si>
    <t>ANDAMIO METALICO (1.50 m - 2.00 m)</t>
  </si>
  <si>
    <t>APAREJO PARA IZAJE</t>
  </si>
  <si>
    <t>CAMION GRUA 12m</t>
  </si>
  <si>
    <t>CAMION VOLQUETE 4 X 2 210-280 HP 8 m3</t>
  </si>
  <si>
    <t>CARGADOR SOBRE LLANTAS 110-125 HP</t>
  </si>
  <si>
    <t>EQUIPO DE CORTE Y SOLDEO (OXI-ACET)</t>
  </si>
  <si>
    <t>GRUPO ELECTRÓGENO 2400W</t>
  </si>
  <si>
    <t>MANLIFT 20m</t>
  </si>
  <si>
    <t>MEZCLADORA DE CONCRETO 11 P3 (23 HP)</t>
  </si>
  <si>
    <t>MEZCLADORA DE CONCRETO DE 11p3 18 HP</t>
  </si>
  <si>
    <t>MEZCLADORA DE CONCRETO DE 9p3 8 HP</t>
  </si>
  <si>
    <t>PLANCHA COMPACTADORA VIBRAT. 4.0 HP</t>
  </si>
  <si>
    <t>TRACTOR DE ORUGAS DE 140-160 HP</t>
  </si>
  <si>
    <t>VIBRADOR A GASOLINA</t>
  </si>
  <si>
    <t>VIBRADOR A GASOLINA 1 3/4", 4HP</t>
  </si>
  <si>
    <t>WINCHE - 02 BALDES, 3.6 HP</t>
  </si>
  <si>
    <t>AGUA PARA LA CONSTRUCCION</t>
  </si>
  <si>
    <t>gbl</t>
  </si>
  <si>
    <t>CHARLAS DE CAPACITACIÓN EN SEGURIDAD AL PERSONAL</t>
  </si>
  <si>
    <t>ELABORACIÓN, IMPLEMENTACIÓN Y ADMINISTRACIÓN DEL PLAN DE SEGURIDAD Y SALUD EN EL TRABAJO</t>
  </si>
  <si>
    <t>ENERGIA ELÉCTRICA 25-50 KW</t>
  </si>
  <si>
    <t>HERRAMIENTAS MANUALES - T</t>
  </si>
  <si>
    <t>MADERA TORNILLO - A</t>
  </si>
  <si>
    <t>MADERA TORNILLO - SS.HH.</t>
  </si>
  <si>
    <t>MANO DE OBRA - A</t>
  </si>
  <si>
    <t>MANO DE OBRA - CAPACITACIÓN EN SEGURIDAD</t>
  </si>
  <si>
    <t>MANO DE OBRA - PROTECCIÓN COLECTIVA</t>
  </si>
  <si>
    <t>MANO DE OBRA - SEÑALIZACIÓN</t>
  </si>
  <si>
    <t>MANO DE OBRA - SS.HH.</t>
  </si>
  <si>
    <t>MANO DE OBRA - T</t>
  </si>
  <si>
    <t>MATERIALES - PROTECCIÓN COLECTIVA</t>
  </si>
  <si>
    <t>MATERIALES - SEÑALIZACIÓN SEGURIDAD</t>
  </si>
  <si>
    <t>SC DEMOLICIÓN DE ESTRUCTURA EXISTENTE</t>
  </si>
  <si>
    <t>SC SERV. INSTALA, CONFIGURA, PUESTA EN MARCHA Y PRUEBAS DE FUNCIONAMIENTO TELEFONIA IP</t>
  </si>
  <si>
    <t>SC SERVICIO DE INSTALACIÓN DE JACK EN PATCH PANEL</t>
  </si>
  <si>
    <t xml:space="preserve">SERV INSTALACIÓN, CONFIG., PUESTA EN MARCHA Y CAPACITACIÓN DEL SERVIDOR DE APLICACIONES  </t>
  </si>
  <si>
    <t>SERVICIO DE CABLEADO, INSTALACIÓN, INGENIERÍA Y PROGRAMACIÓN DECOMPONENTES DACI</t>
  </si>
  <si>
    <t>SERVICIO DE CABLEADO, INSTALACIÓN, INGENIERÍA Y PROGRAMACIÓN DECOMPONENTES PAVA</t>
  </si>
  <si>
    <t>SERVICIO DE CERTIFICACIÓN DE PUNTO DE RED CAT6A</t>
  </si>
  <si>
    <t>SERVICIO DE FUSION DE HILOS DE CABLE DE FIBRA OPTICA EN BANDEJA DE FIBRA ÓPTICA Y PIGTAILS</t>
  </si>
  <si>
    <t>SERVICIO DE INSTALACION Y PUESTA EN MARCHA DEL SISTEMA DE CONTROL DE ACCESO Y SEGURIDAD</t>
  </si>
  <si>
    <t xml:space="preserve">SERVICIO DE MIGRACION DE SISTEMAS ADMINISTRATIVOS </t>
  </si>
  <si>
    <t>SERVICIO INSTALACIÓN, CONFIG., PUESTA EN MARCHA SIST. CONECTIVIDAD Y SEGURIDAD INFORMÁTICA</t>
  </si>
  <si>
    <t>“MEJORAMIENTO DE LA GESTION MUNICIPAL Y SERVICIO ADMINISTRATIVO DE LA MUNICIPALIDAD PROVINCIAL DE ABANCAY, DISTRITO DE ABANCAY, PROVINCIA DE ABANCAY, DEPARTAMENTO DE APURIMAC.</t>
  </si>
  <si>
    <t>maestro de obra</t>
  </si>
  <si>
    <t>almacenero</t>
  </si>
  <si>
    <t>guardian</t>
  </si>
  <si>
    <t>Especialista  estructuras</t>
  </si>
  <si>
    <t>especialista arquitectura</t>
  </si>
  <si>
    <t>especialista instalaciones electricas</t>
  </si>
  <si>
    <t>especialista instalaciones sanitarias</t>
  </si>
  <si>
    <t>especialista en telecomunicaciones, informatica</t>
  </si>
  <si>
    <t>especialista en seguridad y salud ocupocional y medio ambiente</t>
  </si>
  <si>
    <t>topografo</t>
  </si>
  <si>
    <t>Alquiler de Oficina (Residencia de obra)</t>
  </si>
  <si>
    <t>Consumo de Agua Potable</t>
  </si>
  <si>
    <t>Equipos Tecnológicos (Cómputo)</t>
  </si>
  <si>
    <t>Equipo de Oficina (Mobiliario)</t>
  </si>
  <si>
    <t>supervisor</t>
  </si>
  <si>
    <t>especialista estructuras</t>
  </si>
  <si>
    <t>INCIDENCIA</t>
  </si>
  <si>
    <t>chalecos de seguridad</t>
  </si>
  <si>
    <t>EQUIPOS Y IMPRESIONES DE PLANOS</t>
  </si>
  <si>
    <t>Copias de Planos y Documentos</t>
  </si>
  <si>
    <t>liquidador tecnico</t>
  </si>
  <si>
    <t>liquidador finaciero</t>
  </si>
  <si>
    <t>asitente tecnico</t>
  </si>
  <si>
    <t>asistente financiero</t>
  </si>
  <si>
    <t>asistente administrativo</t>
  </si>
  <si>
    <t>topografo cadista</t>
  </si>
  <si>
    <t>MATERIALES IMPRESIÓN Y ALQUILERES</t>
  </si>
  <si>
    <t>alquiler de equipo topograficos</t>
  </si>
  <si>
    <t>Ingeniero de planta oficina de infraestructura</t>
  </si>
  <si>
    <t>Ingeniero de planta oficina de supervision</t>
  </si>
  <si>
    <t>Asistente administrativo de planta (oficina de infraestructura)</t>
  </si>
  <si>
    <t>Asistente Tecnico de planta (oficina de infraestructura)</t>
  </si>
  <si>
    <t>EQUIPOS Y MOBILIARIO</t>
  </si>
  <si>
    <t>Alquiler de Oficinas</t>
  </si>
  <si>
    <t>Pagos de Servicios Basico</t>
  </si>
  <si>
    <t>SUPERVISION DE ELABORACION DE EXP. TECNICO</t>
  </si>
  <si>
    <t>SUPERVISOR</t>
  </si>
  <si>
    <t>TOPOGRAFO SUPERVISOR</t>
  </si>
  <si>
    <t>CADISTA SUPERVISOR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</si>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</sst>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General_)"/>
    <numFmt numFmtId="166" formatCode="0.00_)"/>
    <numFmt numFmtId="167" formatCode="#,##0.00;[Red]#,##0.00"/>
    <numFmt numFmtId="168" formatCode="#,##0.0000000"/>
    <numFmt numFmtId="169" formatCode="#,##0.000000"/>
    <numFmt numFmtId="170" formatCode="_(* #,##0.00_);_(* \(#,##0.00\);_(* &quot;-&quot;??_);_(@_)"/>
    <numFmt numFmtId="171" formatCode="#,##0.0000"/>
    <numFmt numFmtId="172" formatCode="#,##0.0000_);\-#,##0.0000"/>
    <numFmt numFmtId="173" formatCode="#,##0.00_);\-#,##0.00"/>
    <numFmt numFmtId="174" formatCode="#,##0.00000000000"/>
    <numFmt numFmtId="175" formatCode="&quot;S/.&quot;\ #,##0.00"/>
    <numFmt numFmtId="176" formatCode="#,##0.0000000000"/>
    <numFmt numFmtId="177" formatCode="0.000%"/>
    <numFmt numFmtId="178" formatCode="_-* #,##0.00000_-;\-* #,##0.00000_-;_-* &quot;-&quot;??_-;_-@_-"/>
    <numFmt numFmtId="179" formatCode="0.0000000000"/>
    <numFmt numFmtId="180" formatCode="_-[$€]* #,##0.00_-;\-[$€]* #,##0.00_-;_-[$€]* &quot;-&quot;??_-;_-@_-"/>
  </numFmts>
  <fonts count="55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sz val="10"/>
      <name val="Antique Olive"/>
      <family val="2"/>
    </font>
    <font>
      <b/>
      <sz val="11"/>
      <name val="Antique Olive"/>
      <family val="2"/>
    </font>
    <font>
      <sz val="11"/>
      <name val="Antique Olive"/>
      <family val="2"/>
    </font>
    <font>
      <b/>
      <sz val="10"/>
      <name val="Antique Olive"/>
      <family val="2"/>
    </font>
    <font>
      <sz val="12"/>
      <name val="Antique Olive"/>
      <family val="2"/>
    </font>
    <font>
      <b/>
      <sz val="12"/>
      <name val="Antique Olive"/>
      <family val="2"/>
    </font>
    <font>
      <b/>
      <sz val="18"/>
      <name val="Antique Olive"/>
      <family val="2"/>
    </font>
    <font>
      <sz val="10"/>
      <color indexed="8"/>
      <name val="Antique Olive"/>
      <family val="2"/>
    </font>
    <font>
      <b/>
      <sz val="10"/>
      <color indexed="8"/>
      <name val="Antique Olive"/>
      <family val="2"/>
    </font>
    <font>
      <sz val="10"/>
      <color indexed="9"/>
      <name val="Antique Olive"/>
      <family val="2"/>
    </font>
    <font>
      <sz val="9"/>
      <name val="Arial"/>
      <family val="2"/>
    </font>
    <font>
      <b/>
      <sz val="9"/>
      <name val="Arial"/>
      <family val="2"/>
    </font>
    <font>
      <sz val="9"/>
      <name val="Antique Olive"/>
      <family val="2"/>
    </font>
    <font>
      <b/>
      <sz val="12"/>
      <name val="Antique Olive"/>
      <family val="2"/>
    </font>
    <font>
      <b/>
      <sz val="9"/>
      <name val="Antique Olive"/>
      <family val="2"/>
    </font>
    <font>
      <b/>
      <u/>
      <sz val="12"/>
      <name val="Arial"/>
      <family val="2"/>
    </font>
    <font>
      <sz val="10"/>
      <name val="Antique Olive"/>
      <family val="2"/>
    </font>
    <font>
      <sz val="8"/>
      <name val="Antique Olive"/>
      <family val="2"/>
    </font>
    <font>
      <b/>
      <sz val="12"/>
      <color theme="0"/>
      <name val="Antique Olive"/>
      <family val="2"/>
    </font>
    <font>
      <sz val="10"/>
      <color theme="0"/>
      <name val="Antique Olive"/>
      <family val="2"/>
    </font>
    <font>
      <b/>
      <sz val="7"/>
      <color indexed="8"/>
      <name val="Arial Narrow"/>
      <family val="2"/>
    </font>
    <font>
      <sz val="10"/>
      <color theme="0"/>
      <name val="Arial"/>
      <family val="2"/>
    </font>
    <font>
      <sz val="10"/>
      <name val="Century Gothic"/>
      <family val="2"/>
    </font>
    <font>
      <b/>
      <sz val="16"/>
      <name val="Cambria"/>
      <family val="1"/>
      <scheme val="major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0"/>
      <color indexed="8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b/>
      <sz val="20"/>
      <name val="Arial"/>
      <family val="2"/>
    </font>
    <font>
      <sz val="12"/>
      <name val="Arial"/>
      <family val="2"/>
    </font>
    <font>
      <b/>
      <sz val="7"/>
      <color rgb="FF000000"/>
      <name val="Arial Narrow"/>
      <family val="2"/>
    </font>
    <font>
      <b/>
      <sz val="12"/>
      <name val="Arial Narrow"/>
      <family val="2"/>
    </font>
    <font>
      <sz val="11"/>
      <name val="Arial Narrow"/>
      <family val="2"/>
    </font>
    <font>
      <b/>
      <sz val="14"/>
      <name val="Arial"/>
      <family val="2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8"/>
      <name val="Arial"/>
      <family val="2"/>
    </font>
    <font>
      <sz val="8"/>
      <name val="Arial"/>
      <family val="2"/>
    </font>
    <font>
      <sz val="10"/>
      <name val="Antique Olive"/>
    </font>
    <font>
      <sz val="8"/>
      <color indexed="8"/>
      <name val="Arial Narrow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ntique Olive"/>
    </font>
    <font>
      <sz val="16"/>
      <color theme="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B0F0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 style="medium">
        <color theme="8" tint="-0.24994659260841701"/>
      </left>
      <right style="medium">
        <color theme="8" tint="-0.24994659260841701"/>
      </right>
      <top style="medium">
        <color theme="8" tint="-0.24994659260841701"/>
      </top>
      <bottom style="medium">
        <color theme="8" tint="-0.24994659260841701"/>
      </bottom>
      <diagonal/>
    </border>
    <border>
      <left style="medium">
        <color theme="8" tint="-0.24994659260841701"/>
      </left>
      <right style="dashed">
        <color theme="8" tint="-0.24994659260841701"/>
      </right>
      <top style="medium">
        <color theme="8" tint="-0.24994659260841701"/>
      </top>
      <bottom style="dashed">
        <color theme="8" tint="-0.24994659260841701"/>
      </bottom>
      <diagonal/>
    </border>
    <border>
      <left style="dashed">
        <color theme="8" tint="-0.24994659260841701"/>
      </left>
      <right style="dashed">
        <color theme="8" tint="-0.24994659260841701"/>
      </right>
      <top style="medium">
        <color theme="8" tint="-0.24994659260841701"/>
      </top>
      <bottom style="dashed">
        <color theme="8" tint="-0.24994659260841701"/>
      </bottom>
      <diagonal/>
    </border>
    <border>
      <left style="dashed">
        <color theme="8" tint="-0.24994659260841701"/>
      </left>
      <right style="medium">
        <color theme="8" tint="-0.24994659260841701"/>
      </right>
      <top style="medium">
        <color theme="8" tint="-0.24994659260841701"/>
      </top>
      <bottom style="dashed">
        <color theme="8" tint="-0.24994659260841701"/>
      </bottom>
      <diagonal/>
    </border>
    <border>
      <left style="medium">
        <color theme="8" tint="-0.24994659260841701"/>
      </left>
      <right style="dashed">
        <color theme="8" tint="-0.24994659260841701"/>
      </right>
      <top style="dashed">
        <color theme="8" tint="-0.24994659260841701"/>
      </top>
      <bottom style="dashed">
        <color theme="8" tint="-0.24994659260841701"/>
      </bottom>
      <diagonal/>
    </border>
    <border>
      <left style="dashed">
        <color theme="8" tint="-0.24994659260841701"/>
      </left>
      <right style="dashed">
        <color theme="8" tint="-0.24994659260841701"/>
      </right>
      <top style="dashed">
        <color theme="8" tint="-0.24994659260841701"/>
      </top>
      <bottom style="dashed">
        <color theme="8" tint="-0.24994659260841701"/>
      </bottom>
      <diagonal/>
    </border>
    <border>
      <left style="dashed">
        <color theme="8" tint="-0.24994659260841701"/>
      </left>
      <right style="medium">
        <color theme="8" tint="-0.24994659260841701"/>
      </right>
      <top style="dashed">
        <color theme="8" tint="-0.24994659260841701"/>
      </top>
      <bottom style="dashed">
        <color theme="8" tint="-0.24994659260841701"/>
      </bottom>
      <diagonal/>
    </border>
    <border>
      <left style="medium">
        <color theme="8" tint="-0.24994659260841701"/>
      </left>
      <right style="dashed">
        <color theme="8" tint="-0.24994659260841701"/>
      </right>
      <top style="dashed">
        <color theme="8" tint="-0.24994659260841701"/>
      </top>
      <bottom/>
      <diagonal/>
    </border>
    <border>
      <left style="dashed">
        <color theme="8" tint="-0.24994659260841701"/>
      </left>
      <right style="medium">
        <color theme="8" tint="-0.24994659260841701"/>
      </right>
      <top style="dashed">
        <color theme="8" tint="-0.24994659260841701"/>
      </top>
      <bottom/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dashed">
        <color theme="8" tint="-0.24994659260841701"/>
      </right>
      <top style="medium">
        <color theme="8" tint="-0.24994659260841701"/>
      </top>
      <bottom style="dashed">
        <color theme="8" tint="-0.24994659260841701"/>
      </bottom>
      <diagonal/>
    </border>
    <border>
      <left/>
      <right style="dashed">
        <color theme="8" tint="-0.24994659260841701"/>
      </right>
      <top style="dashed">
        <color theme="8" tint="-0.24994659260841701"/>
      </top>
      <bottom style="dashed">
        <color theme="8" tint="-0.24994659260841701"/>
      </bottom>
      <diagonal/>
    </border>
    <border>
      <left style="medium">
        <color theme="8" tint="-0.24994659260841701"/>
      </left>
      <right style="dashed">
        <color theme="8" tint="-0.24994659260841701"/>
      </right>
      <top style="dashed">
        <color theme="8" tint="-0.24994659260841701"/>
      </top>
      <bottom style="medium">
        <color theme="8" tint="-0.24994659260841701"/>
      </bottom>
      <diagonal/>
    </border>
    <border>
      <left style="dashed">
        <color theme="8" tint="-0.24994659260841701"/>
      </left>
      <right style="medium">
        <color theme="8" tint="-0.24994659260841701"/>
      </right>
      <top style="dashed">
        <color theme="8" tint="-0.24994659260841701"/>
      </top>
      <bottom style="medium">
        <color theme="8" tint="-0.24994659260841701"/>
      </bottom>
      <diagonal/>
    </border>
    <border>
      <left/>
      <right style="dashed">
        <color theme="8" tint="-0.24994659260841701"/>
      </right>
      <top style="dashed">
        <color theme="8" tint="-0.24994659260841701"/>
      </top>
      <bottom style="medium">
        <color theme="8" tint="-0.24994659260841701"/>
      </bottom>
      <diagonal/>
    </border>
    <border>
      <left style="dashed">
        <color theme="8" tint="-0.24994659260841701"/>
      </left>
      <right style="dashed">
        <color theme="8" tint="-0.24994659260841701"/>
      </right>
      <top style="dashed">
        <color theme="8" tint="-0.24994659260841701"/>
      </top>
      <bottom style="medium">
        <color theme="8" tint="-0.24994659260841701"/>
      </bottom>
      <diagonal/>
    </border>
    <border>
      <left style="medium">
        <color theme="8" tint="-0.499984740745262"/>
      </left>
      <right style="medium">
        <color theme="8" tint="-0.499984740745262"/>
      </right>
      <top style="medium">
        <color theme="8" tint="-0.499984740745262"/>
      </top>
      <bottom style="medium">
        <color theme="8" tint="-0.499984740745262"/>
      </bottom>
      <diagonal/>
    </border>
    <border>
      <left style="dashed">
        <color theme="8" tint="-0.24994659260841701"/>
      </left>
      <right/>
      <top style="dashed">
        <color theme="8" tint="-0.24994659260841701"/>
      </top>
      <bottom style="medium">
        <color theme="8" tint="-0.24994659260841701"/>
      </bottom>
      <diagonal/>
    </border>
    <border>
      <left/>
      <right/>
      <top style="dashed">
        <color theme="8" tint="-0.24994659260841701"/>
      </top>
      <bottom style="medium">
        <color theme="8" tint="-0.24994659260841701"/>
      </bottom>
      <diagonal/>
    </border>
    <border>
      <left style="dashed">
        <color theme="8" tint="-0.24994659260841701"/>
      </left>
      <right/>
      <top style="dashed">
        <color theme="8" tint="-0.24994659260841701"/>
      </top>
      <bottom style="dashed">
        <color theme="8" tint="-0.24994659260841701"/>
      </bottom>
      <diagonal/>
    </border>
    <border>
      <left/>
      <right/>
      <top style="dashed">
        <color theme="8" tint="-0.24994659260841701"/>
      </top>
      <bottom style="dashed">
        <color theme="8" tint="-0.24994659260841701"/>
      </bottom>
      <diagonal/>
    </border>
    <border>
      <left style="medium">
        <color indexed="64"/>
      </left>
      <right/>
      <top style="medium">
        <color indexed="64"/>
      </top>
      <bottom style="thin">
        <color rgb="FF002060"/>
      </bottom>
      <diagonal/>
    </border>
    <border>
      <left/>
      <right/>
      <top style="medium">
        <color indexed="64"/>
      </top>
      <bottom style="thin">
        <color rgb="FF002060"/>
      </bottom>
      <diagonal/>
    </border>
    <border>
      <left/>
      <right style="medium">
        <color indexed="64"/>
      </right>
      <top style="medium">
        <color indexed="64"/>
      </top>
      <bottom style="thin">
        <color rgb="FF002060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9" fontId="1" fillId="0" borderId="0" applyFont="0" applyFill="0" applyBorder="0" applyAlignment="0" applyProtection="0"/>
    <xf numFmtId="0" fontId="46" fillId="0" borderId="0">
      <alignment vertical="center"/>
    </xf>
    <xf numFmtId="0" fontId="47" fillId="0" borderId="0">
      <alignment vertical="center"/>
    </xf>
    <xf numFmtId="0" fontId="51" fillId="0" borderId="0">
      <alignment vertical="top"/>
    </xf>
    <xf numFmtId="180" fontId="50" fillId="0" borderId="0" applyFont="0" applyFill="0" applyBorder="0" applyAlignment="0" applyProtection="0"/>
  </cellStyleXfs>
  <cellXfs count="522">
    <xf numFmtId="0" fontId="0" fillId="0" borderId="0" xfId="0"/>
    <xf numFmtId="165" fontId="11" fillId="0" borderId="1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165" fontId="8" fillId="0" borderId="5" xfId="0" applyNumberFormat="1" applyFont="1" applyBorder="1" applyAlignment="1">
      <alignment horizontal="left" vertical="center"/>
    </xf>
    <xf numFmtId="4" fontId="8" fillId="0" borderId="6" xfId="0" applyNumberFormat="1" applyFont="1" applyBorder="1" applyAlignment="1">
      <alignment vertical="center"/>
    </xf>
    <xf numFmtId="165" fontId="2" fillId="0" borderId="5" xfId="0" applyNumberFormat="1" applyFont="1" applyBorder="1" applyAlignment="1">
      <alignment horizontal="left" vertical="center"/>
    </xf>
    <xf numFmtId="4" fontId="6" fillId="0" borderId="4" xfId="0" applyNumberFormat="1" applyFont="1" applyBorder="1" applyAlignment="1">
      <alignment vertical="center"/>
    </xf>
    <xf numFmtId="4" fontId="2" fillId="0" borderId="7" xfId="0" applyNumberFormat="1" applyFont="1" applyBorder="1" applyAlignment="1">
      <alignment vertical="center"/>
    </xf>
    <xf numFmtId="4" fontId="2" fillId="0" borderId="11" xfId="0" applyNumberFormat="1" applyFont="1" applyBorder="1" applyAlignment="1">
      <alignment vertical="center"/>
    </xf>
    <xf numFmtId="0" fontId="7" fillId="0" borderId="8" xfId="0" applyFont="1" applyBorder="1" applyAlignment="1">
      <alignment horizontal="center" vertical="center"/>
    </xf>
    <xf numFmtId="4" fontId="11" fillId="0" borderId="4" xfId="0" applyNumberFormat="1" applyFont="1" applyBorder="1" applyAlignment="1">
      <alignment vertical="center"/>
    </xf>
    <xf numFmtId="4" fontId="13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165" fontId="3" fillId="0" borderId="0" xfId="0" applyNumberFormat="1" applyFont="1" applyAlignment="1">
      <alignment horizontal="left" vertical="center"/>
    </xf>
    <xf numFmtId="165" fontId="2" fillId="0" borderId="0" xfId="0" applyNumberFormat="1" applyFont="1" applyAlignment="1">
      <alignment horizontal="left" vertical="center"/>
    </xf>
    <xf numFmtId="4" fontId="2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165" fontId="6" fillId="0" borderId="0" xfId="0" applyNumberFormat="1" applyFont="1" applyAlignment="1">
      <alignment horizontal="right" vertical="center"/>
    </xf>
    <xf numFmtId="4" fontId="6" fillId="0" borderId="0" xfId="0" applyNumberFormat="1" applyFont="1" applyAlignment="1">
      <alignment horizontal="left" vertical="center"/>
    </xf>
    <xf numFmtId="4" fontId="5" fillId="0" borderId="0" xfId="0" applyNumberFormat="1" applyFont="1" applyAlignment="1">
      <alignment horizontal="left" vertical="center"/>
    </xf>
    <xf numFmtId="4" fontId="5" fillId="0" borderId="0" xfId="0" applyNumberFormat="1" applyFont="1" applyAlignment="1">
      <alignment horizontal="right" vertical="center"/>
    </xf>
    <xf numFmtId="4" fontId="8" fillId="0" borderId="8" xfId="0" applyNumberFormat="1" applyFont="1" applyBorder="1" applyAlignment="1">
      <alignment horizontal="left" vertical="center"/>
    </xf>
    <xf numFmtId="4" fontId="8" fillId="0" borderId="8" xfId="0" applyNumberFormat="1" applyFont="1" applyBorder="1" applyAlignment="1">
      <alignment horizontal="center" vertical="center"/>
    </xf>
    <xf numFmtId="4" fontId="8" fillId="0" borderId="7" xfId="0" applyNumberFormat="1" applyFont="1" applyBorder="1" applyAlignment="1">
      <alignment vertical="center"/>
    </xf>
    <xf numFmtId="4" fontId="8" fillId="0" borderId="8" xfId="0" applyNumberFormat="1" applyFont="1" applyBorder="1" applyAlignment="1">
      <alignment vertical="center"/>
    </xf>
    <xf numFmtId="4" fontId="8" fillId="0" borderId="11" xfId="0" applyNumberFormat="1" applyFont="1" applyBorder="1" applyAlignment="1">
      <alignment vertical="center"/>
    </xf>
    <xf numFmtId="0" fontId="8" fillId="2" borderId="0" xfId="0" applyFont="1" applyFill="1" applyAlignment="1">
      <alignment vertical="center"/>
    </xf>
    <xf numFmtId="165" fontId="8" fillId="0" borderId="0" xfId="0" applyNumberFormat="1" applyFont="1" applyAlignment="1">
      <alignment vertical="center"/>
    </xf>
    <xf numFmtId="165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65" fontId="9" fillId="0" borderId="0" xfId="0" applyNumberFormat="1" applyFont="1" applyAlignment="1">
      <alignment horizontal="left" vertical="center"/>
    </xf>
    <xf numFmtId="165" fontId="10" fillId="0" borderId="0" xfId="0" quotePrefix="1" applyNumberFormat="1" applyFont="1" applyAlignment="1">
      <alignment horizontal="left" vertical="center"/>
    </xf>
    <xf numFmtId="165" fontId="18" fillId="0" borderId="0" xfId="0" applyNumberFormat="1" applyFont="1" applyAlignment="1">
      <alignment horizontal="left" vertical="center"/>
    </xf>
    <xf numFmtId="165" fontId="20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4" fontId="12" fillId="0" borderId="0" xfId="0" applyNumberFormat="1" applyFont="1" applyAlignment="1">
      <alignment vertical="center"/>
    </xf>
    <xf numFmtId="10" fontId="11" fillId="0" borderId="0" xfId="0" applyNumberFormat="1" applyFont="1" applyAlignment="1">
      <alignment horizontal="center" vertical="center"/>
    </xf>
    <xf numFmtId="39" fontId="13" fillId="0" borderId="0" xfId="0" applyNumberFormat="1" applyFont="1" applyAlignment="1">
      <alignment horizontal="center" vertical="center"/>
    </xf>
    <xf numFmtId="4" fontId="9" fillId="0" borderId="0" xfId="0" applyNumberFormat="1" applyFont="1" applyAlignment="1">
      <alignment vertical="center"/>
    </xf>
    <xf numFmtId="165" fontId="8" fillId="0" borderId="0" xfId="0" applyNumberFormat="1" applyFont="1" applyAlignment="1">
      <alignment horizontal="left" vertical="center"/>
    </xf>
    <xf numFmtId="4" fontId="8" fillId="0" borderId="0" xfId="0" applyNumberFormat="1" applyFont="1" applyAlignment="1">
      <alignment vertical="center"/>
    </xf>
    <xf numFmtId="165" fontId="14" fillId="0" borderId="0" xfId="0" quotePrefix="1" applyNumberFormat="1" applyFont="1" applyAlignment="1">
      <alignment horizontal="centerContinuous" vertical="center"/>
    </xf>
    <xf numFmtId="165" fontId="8" fillId="0" borderId="0" xfId="0" applyNumberFormat="1" applyFont="1" applyAlignment="1">
      <alignment horizontal="centerContinuous" vertical="center"/>
    </xf>
    <xf numFmtId="166" fontId="8" fillId="0" borderId="0" xfId="0" applyNumberFormat="1" applyFont="1" applyAlignment="1">
      <alignment horizontal="centerContinuous" vertical="center"/>
    </xf>
    <xf numFmtId="166" fontId="8" fillId="0" borderId="0" xfId="0" applyNumberFormat="1" applyFont="1" applyAlignment="1">
      <alignment vertical="center"/>
    </xf>
    <xf numFmtId="165" fontId="13" fillId="0" borderId="0" xfId="0" applyNumberFormat="1" applyFont="1" applyAlignment="1">
      <alignment horizontal="right" vertical="center"/>
    </xf>
    <xf numFmtId="4" fontId="13" fillId="0" borderId="0" xfId="0" applyNumberFormat="1" applyFont="1" applyAlignment="1">
      <alignment horizontal="left" vertical="center"/>
    </xf>
    <xf numFmtId="4" fontId="8" fillId="0" borderId="0" xfId="0" applyNumberFormat="1" applyFont="1" applyAlignment="1">
      <alignment horizontal="center" vertical="center"/>
    </xf>
    <xf numFmtId="4" fontId="13" fillId="0" borderId="0" xfId="0" applyNumberFormat="1" applyFont="1" applyAlignment="1">
      <alignment horizontal="right" vertical="center"/>
    </xf>
    <xf numFmtId="4" fontId="13" fillId="0" borderId="0" xfId="0" applyNumberFormat="1" applyFont="1" applyAlignment="1">
      <alignment vertical="center"/>
    </xf>
    <xf numFmtId="165" fontId="11" fillId="0" borderId="0" xfId="0" applyNumberFormat="1" applyFont="1" applyAlignment="1">
      <alignment vertical="center"/>
    </xf>
    <xf numFmtId="4" fontId="11" fillId="0" borderId="0" xfId="0" applyNumberFormat="1" applyFont="1" applyAlignment="1">
      <alignment vertical="center"/>
    </xf>
    <xf numFmtId="165" fontId="11" fillId="0" borderId="0" xfId="0" applyNumberFormat="1" applyFont="1" applyAlignment="1">
      <alignment horizontal="right" vertical="center"/>
    </xf>
    <xf numFmtId="4" fontId="11" fillId="0" borderId="0" xfId="0" applyNumberFormat="1" applyFont="1" applyAlignment="1">
      <alignment horizontal="left" vertical="center"/>
    </xf>
    <xf numFmtId="165" fontId="8" fillId="0" borderId="0" xfId="0" applyNumberFormat="1" applyFont="1" applyAlignment="1">
      <alignment horizontal="right" vertical="center"/>
    </xf>
    <xf numFmtId="4" fontId="11" fillId="0" borderId="9" xfId="0" applyNumberFormat="1" applyFont="1" applyBorder="1" applyAlignment="1">
      <alignment horizontal="centerContinuous" vertical="center"/>
    </xf>
    <xf numFmtId="4" fontId="11" fillId="0" borderId="9" xfId="0" applyNumberFormat="1" applyFont="1" applyBorder="1" applyAlignment="1">
      <alignment horizontal="center" vertical="center"/>
    </xf>
    <xf numFmtId="4" fontId="8" fillId="0" borderId="9" xfId="0" applyNumberFormat="1" applyFont="1" applyBorder="1" applyAlignment="1">
      <alignment vertical="center"/>
    </xf>
    <xf numFmtId="4" fontId="8" fillId="0" borderId="7" xfId="0" applyNumberFormat="1" applyFont="1" applyBorder="1" applyAlignment="1">
      <alignment horizontal="center" vertical="center"/>
    </xf>
    <xf numFmtId="4" fontId="8" fillId="0" borderId="11" xfId="0" applyNumberFormat="1" applyFont="1" applyBorder="1" applyAlignment="1">
      <alignment horizontal="center" vertical="center"/>
    </xf>
    <xf numFmtId="4" fontId="8" fillId="0" borderId="0" xfId="0" applyNumberFormat="1" applyFont="1" applyAlignment="1">
      <alignment horizontal="centerContinuous" vertical="center"/>
    </xf>
    <xf numFmtId="165" fontId="11" fillId="0" borderId="0" xfId="0" quotePrefix="1" applyNumberFormat="1" applyFont="1" applyAlignment="1">
      <alignment horizontal="right" vertical="center"/>
    </xf>
    <xf numFmtId="4" fontId="8" fillId="0" borderId="0" xfId="0" applyNumberFormat="1" applyFont="1" applyAlignment="1">
      <alignment horizontal="right" vertical="center"/>
    </xf>
    <xf numFmtId="4" fontId="11" fillId="0" borderId="7" xfId="0" applyNumberFormat="1" applyFont="1" applyBorder="1" applyAlignment="1">
      <alignment horizontal="center" vertical="center"/>
    </xf>
    <xf numFmtId="4" fontId="8" fillId="0" borderId="10" xfId="0" applyNumberFormat="1" applyFont="1" applyBorder="1" applyAlignment="1">
      <alignment horizontal="center" vertical="center"/>
    </xf>
    <xf numFmtId="4" fontId="8" fillId="0" borderId="8" xfId="0" applyNumberFormat="1" applyFont="1" applyBorder="1" applyAlignment="1">
      <alignment horizontal="right" vertical="center"/>
    </xf>
    <xf numFmtId="4" fontId="8" fillId="0" borderId="9" xfId="0" applyNumberFormat="1" applyFont="1" applyBorder="1" applyAlignment="1">
      <alignment horizontal="right" vertical="center"/>
    </xf>
    <xf numFmtId="4" fontId="11" fillId="0" borderId="0" xfId="0" applyNumberFormat="1" applyFont="1" applyAlignment="1">
      <alignment horizontal="right" vertical="center"/>
    </xf>
    <xf numFmtId="4" fontId="15" fillId="0" borderId="7" xfId="0" applyNumberFormat="1" applyFont="1" applyBorder="1" applyAlignment="1">
      <alignment horizontal="center" vertical="center"/>
    </xf>
    <xf numFmtId="4" fontId="15" fillId="0" borderId="11" xfId="0" applyNumberFormat="1" applyFont="1" applyBorder="1" applyAlignment="1">
      <alignment horizontal="center" vertical="center"/>
    </xf>
    <xf numFmtId="4" fontId="8" fillId="0" borderId="11" xfId="0" applyNumberFormat="1" applyFont="1" applyBorder="1" applyAlignment="1">
      <alignment horizontal="right" vertical="center"/>
    </xf>
    <xf numFmtId="4" fontId="8" fillId="0" borderId="11" xfId="0" applyNumberFormat="1" applyFont="1" applyBorder="1" applyAlignment="1">
      <alignment horizontal="left" vertical="center"/>
    </xf>
    <xf numFmtId="4" fontId="8" fillId="0" borderId="7" xfId="0" applyNumberFormat="1" applyFont="1" applyBorder="1" applyAlignment="1">
      <alignment horizontal="right" vertical="center"/>
    </xf>
    <xf numFmtId="4" fontId="8" fillId="0" borderId="7" xfId="0" applyNumberFormat="1" applyFont="1" applyBorder="1" applyAlignment="1">
      <alignment horizontal="left" vertical="center"/>
    </xf>
    <xf numFmtId="4" fontId="11" fillId="0" borderId="0" xfId="0" applyNumberFormat="1" applyFont="1" applyAlignment="1">
      <alignment horizontal="center" vertical="center"/>
    </xf>
    <xf numFmtId="4" fontId="8" fillId="0" borderId="10" xfId="0" applyNumberFormat="1" applyFont="1" applyBorder="1" applyAlignment="1">
      <alignment vertical="center"/>
    </xf>
    <xf numFmtId="4" fontId="11" fillId="0" borderId="7" xfId="0" applyNumberFormat="1" applyFont="1" applyBorder="1" applyAlignment="1">
      <alignment horizontal="centerContinuous" vertical="center"/>
    </xf>
    <xf numFmtId="0" fontId="7" fillId="0" borderId="10" xfId="0" applyFont="1" applyBorder="1" applyAlignment="1">
      <alignment horizontal="center" vertical="center"/>
    </xf>
    <xf numFmtId="4" fontId="8" fillId="0" borderId="10" xfId="0" applyNumberFormat="1" applyFont="1" applyBorder="1" applyAlignment="1">
      <alignment horizontal="left" vertical="center"/>
    </xf>
    <xf numFmtId="0" fontId="12" fillId="2" borderId="0" xfId="0" applyFont="1" applyFill="1" applyAlignment="1">
      <alignment vertical="center"/>
    </xf>
    <xf numFmtId="165" fontId="15" fillId="0" borderId="0" xfId="0" applyNumberFormat="1" applyFont="1" applyAlignment="1">
      <alignment vertical="center"/>
    </xf>
    <xf numFmtId="165" fontId="16" fillId="0" borderId="0" xfId="0" applyNumberFormat="1" applyFont="1" applyAlignment="1">
      <alignment vertical="center"/>
    </xf>
    <xf numFmtId="166" fontId="15" fillId="0" borderId="0" xfId="0" applyNumberFormat="1" applyFont="1" applyAlignment="1">
      <alignment vertical="center"/>
    </xf>
    <xf numFmtId="165" fontId="15" fillId="0" borderId="0" xfId="0" applyNumberFormat="1" applyFont="1" applyAlignment="1">
      <alignment horizontal="center" vertical="center"/>
    </xf>
    <xf numFmtId="165" fontId="13" fillId="0" borderId="0" xfId="0" applyNumberFormat="1" applyFont="1" applyAlignment="1">
      <alignment horizontal="left" vertical="center"/>
    </xf>
    <xf numFmtId="167" fontId="13" fillId="0" borderId="0" xfId="0" applyNumberFormat="1" applyFont="1" applyAlignment="1">
      <alignment horizontal="right" vertical="center"/>
    </xf>
    <xf numFmtId="165" fontId="16" fillId="0" borderId="0" xfId="0" applyNumberFormat="1" applyFont="1" applyAlignment="1">
      <alignment horizontal="right" vertical="center"/>
    </xf>
    <xf numFmtId="165" fontId="16" fillId="0" borderId="0" xfId="0" applyNumberFormat="1" applyFont="1" applyAlignment="1">
      <alignment horizontal="left" vertical="center"/>
    </xf>
    <xf numFmtId="165" fontId="11" fillId="0" borderId="9" xfId="0" applyNumberFormat="1" applyFont="1" applyBorder="1" applyAlignment="1">
      <alignment horizontal="center" vertical="center"/>
    </xf>
    <xf numFmtId="2" fontId="15" fillId="0" borderId="9" xfId="0" applyNumberFormat="1" applyFont="1" applyBorder="1" applyAlignment="1">
      <alignment horizontal="right" vertical="center"/>
    </xf>
    <xf numFmtId="39" fontId="12" fillId="0" borderId="0" xfId="0" applyNumberFormat="1" applyFont="1" applyAlignment="1">
      <alignment horizontal="center" vertical="center"/>
    </xf>
    <xf numFmtId="39" fontId="12" fillId="0" borderId="0" xfId="0" applyNumberFormat="1" applyFont="1" applyAlignment="1">
      <alignment vertical="center"/>
    </xf>
    <xf numFmtId="39" fontId="15" fillId="0" borderId="0" xfId="0" applyNumberFormat="1" applyFont="1" applyAlignment="1">
      <alignment horizontal="center" vertical="center"/>
    </xf>
    <xf numFmtId="39" fontId="15" fillId="0" borderId="0" xfId="0" applyNumberFormat="1" applyFont="1" applyAlignment="1">
      <alignment vertical="center"/>
    </xf>
    <xf numFmtId="4" fontId="15" fillId="0" borderId="11" xfId="0" applyNumberFormat="1" applyFont="1" applyBorder="1" applyAlignment="1">
      <alignment horizontal="right" vertical="center"/>
    </xf>
    <xf numFmtId="0" fontId="17" fillId="0" borderId="0" xfId="0" applyFont="1" applyAlignment="1">
      <alignment vertical="center"/>
    </xf>
    <xf numFmtId="165" fontId="15" fillId="0" borderId="0" xfId="0" applyNumberFormat="1" applyFont="1" applyAlignment="1">
      <alignment horizontal="left" vertical="center"/>
    </xf>
    <xf numFmtId="165" fontId="15" fillId="0" borderId="0" xfId="0" applyNumberFormat="1" applyFont="1" applyAlignment="1">
      <alignment horizontal="centerContinuous" vertical="center"/>
    </xf>
    <xf numFmtId="165" fontId="12" fillId="0" borderId="0" xfId="0" applyNumberFormat="1" applyFont="1" applyAlignment="1">
      <alignment vertical="center"/>
    </xf>
    <xf numFmtId="165" fontId="13" fillId="0" borderId="0" xfId="0" applyNumberFormat="1" applyFont="1" applyAlignment="1">
      <alignment horizontal="center" vertical="center"/>
    </xf>
    <xf numFmtId="4" fontId="8" fillId="0" borderId="12" xfId="0" applyNumberFormat="1" applyFont="1" applyBorder="1" applyAlignment="1">
      <alignment horizontal="center" vertical="center"/>
    </xf>
    <xf numFmtId="166" fontId="12" fillId="0" borderId="0" xfId="0" applyNumberFormat="1" applyFont="1" applyAlignment="1">
      <alignment vertical="center"/>
    </xf>
    <xf numFmtId="165" fontId="13" fillId="0" borderId="0" xfId="0" quotePrefix="1" applyNumberFormat="1" applyFont="1" applyAlignment="1">
      <alignment horizontal="left" vertical="center"/>
    </xf>
    <xf numFmtId="4" fontId="21" fillId="0" borderId="0" xfId="0" applyNumberFormat="1" applyFont="1" applyAlignment="1">
      <alignment vertical="center"/>
    </xf>
    <xf numFmtId="4" fontId="8" fillId="0" borderId="15" xfId="0" applyNumberFormat="1" applyFont="1" applyBorder="1" applyAlignment="1">
      <alignment horizontal="right" vertical="center"/>
    </xf>
    <xf numFmtId="4" fontId="8" fillId="0" borderId="9" xfId="0" applyNumberFormat="1" applyFont="1" applyBorder="1" applyAlignment="1">
      <alignment horizontal="left" vertical="center"/>
    </xf>
    <xf numFmtId="4" fontId="8" fillId="0" borderId="12" xfId="0" applyNumberFormat="1" applyFont="1" applyBorder="1" applyAlignment="1">
      <alignment horizontal="left" vertical="center"/>
    </xf>
    <xf numFmtId="4" fontId="8" fillId="0" borderId="16" xfId="0" applyNumberFormat="1" applyFont="1" applyBorder="1" applyAlignment="1">
      <alignment horizontal="center" vertical="center"/>
    </xf>
    <xf numFmtId="4" fontId="8" fillId="0" borderId="17" xfId="0" applyNumberFormat="1" applyFont="1" applyBorder="1" applyAlignment="1">
      <alignment horizontal="right" vertical="center"/>
    </xf>
    <xf numFmtId="4" fontId="8" fillId="0" borderId="0" xfId="0" applyNumberFormat="1" applyFont="1" applyAlignment="1">
      <alignment horizontal="left" vertical="center"/>
    </xf>
    <xf numFmtId="4" fontId="8" fillId="3" borderId="6" xfId="0" applyNumberFormat="1" applyFont="1" applyFill="1" applyBorder="1" applyAlignment="1">
      <alignment vertical="center"/>
    </xf>
    <xf numFmtId="165" fontId="8" fillId="4" borderId="5" xfId="0" applyNumberFormat="1" applyFont="1" applyFill="1" applyBorder="1" applyAlignment="1">
      <alignment horizontal="left" vertical="center"/>
    </xf>
    <xf numFmtId="4" fontId="8" fillId="4" borderId="6" xfId="0" applyNumberFormat="1" applyFont="1" applyFill="1" applyBorder="1" applyAlignment="1">
      <alignment vertical="center"/>
    </xf>
    <xf numFmtId="165" fontId="8" fillId="3" borderId="18" xfId="0" applyNumberFormat="1" applyFont="1" applyFill="1" applyBorder="1" applyAlignment="1">
      <alignment vertical="center"/>
    </xf>
    <xf numFmtId="165" fontId="8" fillId="3" borderId="5" xfId="0" applyNumberFormat="1" applyFont="1" applyFill="1" applyBorder="1" applyAlignment="1">
      <alignment vertical="center"/>
    </xf>
    <xf numFmtId="165" fontId="8" fillId="5" borderId="5" xfId="0" applyNumberFormat="1" applyFont="1" applyFill="1" applyBorder="1" applyAlignment="1">
      <alignment horizontal="left" vertical="center"/>
    </xf>
    <xf numFmtId="4" fontId="8" fillId="5" borderId="6" xfId="0" applyNumberFormat="1" applyFont="1" applyFill="1" applyBorder="1" applyAlignment="1">
      <alignment vertical="center"/>
    </xf>
    <xf numFmtId="165" fontId="2" fillId="5" borderId="5" xfId="0" applyNumberFormat="1" applyFont="1" applyFill="1" applyBorder="1" applyAlignment="1">
      <alignment horizontal="left" vertical="center"/>
    </xf>
    <xf numFmtId="165" fontId="2" fillId="4" borderId="5" xfId="0" applyNumberFormat="1" applyFont="1" applyFill="1" applyBorder="1" applyAlignment="1">
      <alignment horizontal="left" vertical="center"/>
    </xf>
    <xf numFmtId="165" fontId="8" fillId="6" borderId="5" xfId="0" applyNumberFormat="1" applyFont="1" applyFill="1" applyBorder="1" applyAlignment="1">
      <alignment horizontal="left" vertical="center"/>
    </xf>
    <xf numFmtId="4" fontId="8" fillId="6" borderId="6" xfId="0" applyNumberFormat="1" applyFont="1" applyFill="1" applyBorder="1" applyAlignment="1">
      <alignment vertical="center"/>
    </xf>
    <xf numFmtId="165" fontId="3" fillId="0" borderId="20" xfId="0" applyNumberFormat="1" applyFont="1" applyBorder="1" applyAlignment="1">
      <alignment horizontal="left" vertical="center"/>
    </xf>
    <xf numFmtId="165" fontId="3" fillId="0" borderId="22" xfId="0" applyNumberFormat="1" applyFont="1" applyBorder="1" applyAlignment="1">
      <alignment horizontal="left" vertical="center"/>
    </xf>
    <xf numFmtId="4" fontId="8" fillId="2" borderId="0" xfId="0" applyNumberFormat="1" applyFont="1" applyFill="1" applyAlignment="1">
      <alignment vertical="center"/>
    </xf>
    <xf numFmtId="0" fontId="8" fillId="7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49" fontId="6" fillId="0" borderId="0" xfId="0" applyNumberFormat="1" applyFont="1" applyAlignment="1">
      <alignment horizontal="right" vertical="center"/>
    </xf>
    <xf numFmtId="0" fontId="12" fillId="0" borderId="0" xfId="0" applyFont="1" applyAlignment="1">
      <alignment vertical="center"/>
    </xf>
    <xf numFmtId="4" fontId="13" fillId="8" borderId="0" xfId="0" applyNumberFormat="1" applyFont="1" applyFill="1" applyAlignment="1">
      <alignment vertical="center"/>
    </xf>
    <xf numFmtId="4" fontId="13" fillId="9" borderId="0" xfId="0" applyNumberFormat="1" applyFont="1" applyFill="1" applyAlignment="1">
      <alignment vertical="center"/>
    </xf>
    <xf numFmtId="4" fontId="23" fillId="8" borderId="0" xfId="0" applyNumberFormat="1" applyFont="1" applyFill="1" applyAlignment="1">
      <alignment horizontal="left" vertical="center"/>
    </xf>
    <xf numFmtId="4" fontId="8" fillId="8" borderId="0" xfId="0" applyNumberFormat="1" applyFont="1" applyFill="1" applyAlignment="1">
      <alignment vertical="center"/>
    </xf>
    <xf numFmtId="4" fontId="8" fillId="8" borderId="0" xfId="0" applyNumberFormat="1" applyFont="1" applyFill="1" applyAlignment="1">
      <alignment horizontal="center" vertical="center"/>
    </xf>
    <xf numFmtId="4" fontId="13" fillId="8" borderId="0" xfId="0" applyNumberFormat="1" applyFont="1" applyFill="1" applyAlignment="1">
      <alignment horizontal="center" vertical="center"/>
    </xf>
    <xf numFmtId="4" fontId="13" fillId="8" borderId="0" xfId="0" applyNumberFormat="1" applyFont="1" applyFill="1" applyAlignment="1">
      <alignment horizontal="right" vertical="center"/>
    </xf>
    <xf numFmtId="4" fontId="23" fillId="9" borderId="0" xfId="0" applyNumberFormat="1" applyFont="1" applyFill="1" applyAlignment="1">
      <alignment horizontal="left" vertical="center"/>
    </xf>
    <xf numFmtId="4" fontId="8" fillId="9" borderId="0" xfId="0" applyNumberFormat="1" applyFont="1" applyFill="1" applyAlignment="1">
      <alignment vertical="center"/>
    </xf>
    <xf numFmtId="4" fontId="8" fillId="9" borderId="0" xfId="0" applyNumberFormat="1" applyFont="1" applyFill="1" applyAlignment="1">
      <alignment horizontal="center" vertical="center"/>
    </xf>
    <xf numFmtId="4" fontId="13" fillId="9" borderId="0" xfId="0" applyNumberFormat="1" applyFont="1" applyFill="1" applyAlignment="1">
      <alignment horizontal="right" vertical="center"/>
    </xf>
    <xf numFmtId="165" fontId="8" fillId="10" borderId="0" xfId="0" applyNumberFormat="1" applyFont="1" applyFill="1" applyAlignment="1">
      <alignment horizontal="right" vertical="center"/>
    </xf>
    <xf numFmtId="4" fontId="11" fillId="10" borderId="0" xfId="0" applyNumberFormat="1" applyFont="1" applyFill="1" applyAlignment="1">
      <alignment horizontal="center" vertical="center"/>
    </xf>
    <xf numFmtId="4" fontId="8" fillId="10" borderId="0" xfId="0" applyNumberFormat="1" applyFont="1" applyFill="1" applyAlignment="1">
      <alignment vertical="center"/>
    </xf>
    <xf numFmtId="4" fontId="23" fillId="10" borderId="0" xfId="0" applyNumberFormat="1" applyFont="1" applyFill="1" applyAlignment="1">
      <alignment horizontal="left" vertical="center"/>
    </xf>
    <xf numFmtId="4" fontId="8" fillId="10" borderId="0" xfId="0" applyNumberFormat="1" applyFont="1" applyFill="1" applyAlignment="1">
      <alignment horizontal="center" vertical="center"/>
    </xf>
    <xf numFmtId="4" fontId="13" fillId="10" borderId="0" xfId="0" applyNumberFormat="1" applyFont="1" applyFill="1" applyAlignment="1">
      <alignment horizontal="center" vertical="center"/>
    </xf>
    <xf numFmtId="4" fontId="13" fillId="10" borderId="0" xfId="0" applyNumberFormat="1" applyFont="1" applyFill="1" applyAlignment="1">
      <alignment horizontal="right" vertical="center"/>
    </xf>
    <xf numFmtId="4" fontId="13" fillId="10" borderId="0" xfId="0" applyNumberFormat="1" applyFont="1" applyFill="1" applyAlignment="1">
      <alignment vertical="center"/>
    </xf>
    <xf numFmtId="4" fontId="13" fillId="11" borderId="0" xfId="0" applyNumberFormat="1" applyFont="1" applyFill="1" applyAlignment="1">
      <alignment horizontal="right" vertical="center"/>
    </xf>
    <xf numFmtId="4" fontId="13" fillId="11" borderId="0" xfId="0" applyNumberFormat="1" applyFont="1" applyFill="1" applyAlignment="1">
      <alignment vertical="center"/>
    </xf>
    <xf numFmtId="4" fontId="6" fillId="10" borderId="0" xfId="0" applyNumberFormat="1" applyFont="1" applyFill="1" applyAlignment="1">
      <alignment horizontal="right" vertical="center"/>
    </xf>
    <xf numFmtId="4" fontId="6" fillId="10" borderId="0" xfId="0" applyNumberFormat="1" applyFont="1" applyFill="1" applyAlignment="1">
      <alignment vertical="center"/>
    </xf>
    <xf numFmtId="4" fontId="6" fillId="9" borderId="0" xfId="0" applyNumberFormat="1" applyFont="1" applyFill="1" applyAlignment="1">
      <alignment horizontal="right" vertical="center"/>
    </xf>
    <xf numFmtId="4" fontId="6" fillId="9" borderId="0" xfId="0" applyNumberFormat="1" applyFont="1" applyFill="1" applyAlignment="1">
      <alignment vertical="center"/>
    </xf>
    <xf numFmtId="4" fontId="6" fillId="8" borderId="0" xfId="0" applyNumberFormat="1" applyFont="1" applyFill="1" applyAlignment="1">
      <alignment horizontal="right" vertical="center"/>
    </xf>
    <xf numFmtId="4" fontId="6" fillId="8" borderId="0" xfId="0" applyNumberFormat="1" applyFont="1" applyFill="1" applyAlignment="1">
      <alignment vertical="center"/>
    </xf>
    <xf numFmtId="165" fontId="11" fillId="8" borderId="1" xfId="0" applyNumberFormat="1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165" fontId="3" fillId="8" borderId="1" xfId="0" applyNumberFormat="1" applyFont="1" applyFill="1" applyBorder="1" applyAlignment="1">
      <alignment horizontal="left" vertical="center"/>
    </xf>
    <xf numFmtId="165" fontId="19" fillId="8" borderId="3" xfId="0" applyNumberFormat="1" applyFont="1" applyFill="1" applyBorder="1" applyAlignment="1">
      <alignment horizontal="left" vertical="center"/>
    </xf>
    <xf numFmtId="165" fontId="22" fillId="8" borderId="24" xfId="0" applyNumberFormat="1" applyFont="1" applyFill="1" applyBorder="1" applyAlignment="1">
      <alignment horizontal="center" vertical="center"/>
    </xf>
    <xf numFmtId="0" fontId="11" fillId="8" borderId="24" xfId="0" applyFont="1" applyFill="1" applyBorder="1" applyAlignment="1">
      <alignment horizontal="center" vertical="center"/>
    </xf>
    <xf numFmtId="0" fontId="11" fillId="8" borderId="25" xfId="0" applyFont="1" applyFill="1" applyBorder="1" applyAlignment="1">
      <alignment vertical="center"/>
    </xf>
    <xf numFmtId="4" fontId="8" fillId="0" borderId="9" xfId="0" applyNumberFormat="1" applyFont="1" applyBorder="1" applyAlignment="1">
      <alignment horizontal="center" vertical="center"/>
    </xf>
    <xf numFmtId="165" fontId="11" fillId="0" borderId="0" xfId="0" quotePrefix="1" applyNumberFormat="1" applyFont="1" applyAlignment="1">
      <alignment horizontal="left" vertical="center"/>
    </xf>
    <xf numFmtId="10" fontId="21" fillId="5" borderId="9" xfId="0" applyNumberFormat="1" applyFont="1" applyFill="1" applyBorder="1" applyAlignment="1">
      <alignment vertical="center"/>
    </xf>
    <xf numFmtId="10" fontId="6" fillId="5" borderId="9" xfId="0" applyNumberFormat="1" applyFont="1" applyFill="1" applyBorder="1"/>
    <xf numFmtId="4" fontId="8" fillId="12" borderId="8" xfId="0" applyNumberFormat="1" applyFont="1" applyFill="1" applyBorder="1" applyAlignment="1">
      <alignment horizontal="center" vertical="center"/>
    </xf>
    <xf numFmtId="4" fontId="25" fillId="0" borderId="0" xfId="0" applyNumberFormat="1" applyFont="1" applyAlignment="1">
      <alignment vertical="center"/>
    </xf>
    <xf numFmtId="0" fontId="7" fillId="12" borderId="12" xfId="0" applyFont="1" applyFill="1" applyBorder="1" applyAlignment="1">
      <alignment vertical="center"/>
    </xf>
    <xf numFmtId="0" fontId="7" fillId="12" borderId="12" xfId="0" applyFont="1" applyFill="1" applyBorder="1" applyAlignment="1">
      <alignment horizontal="center" vertical="center"/>
    </xf>
    <xf numFmtId="4" fontId="8" fillId="12" borderId="12" xfId="0" applyNumberFormat="1" applyFont="1" applyFill="1" applyBorder="1" applyAlignment="1">
      <alignment horizontal="center" vertical="center"/>
    </xf>
    <xf numFmtId="2" fontId="7" fillId="12" borderId="12" xfId="0" applyNumberFormat="1" applyFont="1" applyFill="1" applyBorder="1" applyAlignment="1">
      <alignment horizontal="center" vertical="center"/>
    </xf>
    <xf numFmtId="4" fontId="8" fillId="12" borderId="11" xfId="0" applyNumberFormat="1" applyFont="1" applyFill="1" applyBorder="1" applyAlignment="1">
      <alignment horizontal="right" vertical="center"/>
    </xf>
    <xf numFmtId="4" fontId="8" fillId="12" borderId="11" xfId="0" applyNumberFormat="1" applyFont="1" applyFill="1" applyBorder="1" applyAlignment="1">
      <alignment vertical="center"/>
    </xf>
    <xf numFmtId="4" fontId="8" fillId="12" borderId="8" xfId="0" applyNumberFormat="1" applyFont="1" applyFill="1" applyBorder="1" applyAlignment="1">
      <alignment horizontal="left" vertical="center"/>
    </xf>
    <xf numFmtId="4" fontId="15" fillId="12" borderId="8" xfId="0" applyNumberFormat="1" applyFont="1" applyFill="1" applyBorder="1" applyAlignment="1">
      <alignment horizontal="center" vertical="center"/>
    </xf>
    <xf numFmtId="4" fontId="2" fillId="12" borderId="8" xfId="0" applyNumberFormat="1" applyFont="1" applyFill="1" applyBorder="1" applyAlignment="1">
      <alignment vertical="center"/>
    </xf>
    <xf numFmtId="167" fontId="26" fillId="0" borderId="0" xfId="0" applyNumberFormat="1" applyFont="1" applyAlignment="1">
      <alignment horizontal="right" vertical="center"/>
    </xf>
    <xf numFmtId="4" fontId="27" fillId="0" borderId="0" xfId="0" applyNumberFormat="1" applyFont="1" applyAlignment="1">
      <alignment vertical="center"/>
    </xf>
    <xf numFmtId="4" fontId="0" fillId="0" borderId="0" xfId="0" applyNumberFormat="1"/>
    <xf numFmtId="4" fontId="29" fillId="0" borderId="0" xfId="0" applyNumberFormat="1" applyFont="1"/>
    <xf numFmtId="4" fontId="30" fillId="0" borderId="8" xfId="0" applyNumberFormat="1" applyFont="1" applyBorder="1" applyAlignment="1">
      <alignment horizontal="center" vertical="center"/>
    </xf>
    <xf numFmtId="4" fontId="24" fillId="0" borderId="7" xfId="0" applyNumberFormat="1" applyFont="1" applyBorder="1" applyAlignment="1">
      <alignment horizontal="left" vertical="center"/>
    </xf>
    <xf numFmtId="4" fontId="24" fillId="0" borderId="8" xfId="0" applyNumberFormat="1" applyFont="1" applyBorder="1" applyAlignment="1">
      <alignment horizontal="left" vertical="center"/>
    </xf>
    <xf numFmtId="4" fontId="24" fillId="0" borderId="11" xfId="0" applyNumberFormat="1" applyFont="1" applyBorder="1" applyAlignment="1">
      <alignment horizontal="left" vertical="center"/>
    </xf>
    <xf numFmtId="0" fontId="7" fillId="0" borderId="7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4" fontId="24" fillId="0" borderId="7" xfId="0" applyNumberFormat="1" applyFont="1" applyBorder="1" applyAlignment="1">
      <alignment horizontal="center" vertical="center"/>
    </xf>
    <xf numFmtId="4" fontId="24" fillId="0" borderId="8" xfId="0" applyNumberFormat="1" applyFont="1" applyBorder="1" applyAlignment="1">
      <alignment horizontal="center" vertical="center"/>
    </xf>
    <xf numFmtId="4" fontId="24" fillId="0" borderId="11" xfId="0" applyNumberFormat="1" applyFont="1" applyBorder="1" applyAlignment="1">
      <alignment horizontal="center" vertical="center"/>
    </xf>
    <xf numFmtId="4" fontId="24" fillId="0" borderId="7" xfId="0" applyNumberFormat="1" applyFont="1" applyBorder="1" applyAlignment="1">
      <alignment horizontal="right" vertical="center"/>
    </xf>
    <xf numFmtId="4" fontId="24" fillId="0" borderId="8" xfId="0" applyNumberFormat="1" applyFont="1" applyBorder="1" applyAlignment="1">
      <alignment horizontal="right" vertical="center"/>
    </xf>
    <xf numFmtId="4" fontId="24" fillId="0" borderId="11" xfId="0" applyNumberFormat="1" applyFont="1" applyBorder="1" applyAlignment="1">
      <alignment horizontal="right" vertical="center"/>
    </xf>
    <xf numFmtId="165" fontId="11" fillId="0" borderId="0" xfId="0" applyNumberFormat="1" applyFont="1" applyAlignment="1">
      <alignment vertical="center" wrapText="1"/>
    </xf>
    <xf numFmtId="4" fontId="8" fillId="0" borderId="14" xfId="0" applyNumberFormat="1" applyFont="1" applyBorder="1" applyAlignment="1">
      <alignment vertical="center"/>
    </xf>
    <xf numFmtId="168" fontId="13" fillId="0" borderId="0" xfId="0" applyNumberFormat="1" applyFont="1" applyAlignment="1">
      <alignment vertical="center"/>
    </xf>
    <xf numFmtId="169" fontId="9" fillId="0" borderId="0" xfId="0" applyNumberFormat="1" applyFont="1" applyAlignment="1">
      <alignment vertical="center"/>
    </xf>
    <xf numFmtId="165" fontId="14" fillId="0" borderId="0" xfId="0" applyNumberFormat="1" applyFont="1" applyAlignment="1">
      <alignment vertical="center" wrapText="1"/>
    </xf>
    <xf numFmtId="0" fontId="32" fillId="2" borderId="0" xfId="0" applyFont="1" applyFill="1"/>
    <xf numFmtId="0" fontId="1" fillId="2" borderId="0" xfId="0" applyFont="1" applyFill="1" applyAlignment="1">
      <alignment horizontal="right"/>
    </xf>
    <xf numFmtId="0" fontId="1" fillId="2" borderId="0" xfId="0" applyFont="1" applyFill="1"/>
    <xf numFmtId="4" fontId="1" fillId="2" borderId="0" xfId="0" applyNumberFormat="1" applyFont="1" applyFill="1"/>
    <xf numFmtId="165" fontId="38" fillId="14" borderId="0" xfId="0" applyNumberFormat="1" applyFont="1" applyFill="1" applyAlignment="1">
      <alignment horizontal="center"/>
    </xf>
    <xf numFmtId="0" fontId="32" fillId="0" borderId="0" xfId="0" applyFont="1"/>
    <xf numFmtId="165" fontId="1" fillId="2" borderId="48" xfId="0" applyNumberFormat="1" applyFont="1" applyFill="1" applyBorder="1"/>
    <xf numFmtId="165" fontId="1" fillId="2" borderId="0" xfId="0" applyNumberFormat="1" applyFont="1" applyFill="1"/>
    <xf numFmtId="165" fontId="1" fillId="2" borderId="49" xfId="0" applyNumberFormat="1" applyFont="1" applyFill="1" applyBorder="1"/>
    <xf numFmtId="0" fontId="1" fillId="2" borderId="48" xfId="0" applyFont="1" applyFill="1" applyBorder="1"/>
    <xf numFmtId="0" fontId="4" fillId="2" borderId="0" xfId="0" applyFont="1" applyFill="1"/>
    <xf numFmtId="4" fontId="39" fillId="0" borderId="0" xfId="0" applyNumberFormat="1" applyFont="1"/>
    <xf numFmtId="0" fontId="1" fillId="2" borderId="49" xfId="0" applyFont="1" applyFill="1" applyBorder="1"/>
    <xf numFmtId="4" fontId="34" fillId="9" borderId="38" xfId="0" applyNumberFormat="1" applyFont="1" applyFill="1" applyBorder="1" applyAlignment="1">
      <alignment horizontal="center" vertical="center"/>
    </xf>
    <xf numFmtId="4" fontId="34" fillId="9" borderId="38" xfId="0" applyNumberFormat="1" applyFont="1" applyFill="1" applyBorder="1" applyAlignment="1">
      <alignment horizontal="center" vertical="center" wrapText="1"/>
    </xf>
    <xf numFmtId="0" fontId="36" fillId="0" borderId="0" xfId="0" applyFont="1"/>
    <xf numFmtId="4" fontId="36" fillId="0" borderId="0" xfId="0" applyNumberFormat="1" applyFont="1"/>
    <xf numFmtId="0" fontId="35" fillId="0" borderId="0" xfId="6" applyFont="1">
      <alignment vertical="top"/>
    </xf>
    <xf numFmtId="4" fontId="32" fillId="0" borderId="52" xfId="0" applyNumberFormat="1" applyFont="1" applyBorder="1" applyAlignment="1">
      <alignment horizontal="center" vertical="center"/>
    </xf>
    <xf numFmtId="4" fontId="32" fillId="0" borderId="53" xfId="0" applyNumberFormat="1" applyFont="1" applyBorder="1" applyAlignment="1">
      <alignment horizontal="left" vertical="center" wrapText="1"/>
    </xf>
    <xf numFmtId="0" fontId="32" fillId="0" borderId="54" xfId="0" applyFont="1" applyBorder="1" applyAlignment="1">
      <alignment horizontal="center" vertical="center"/>
    </xf>
    <xf numFmtId="4" fontId="32" fillId="0" borderId="55" xfId="0" applyNumberFormat="1" applyFont="1" applyBorder="1" applyAlignment="1">
      <alignment horizontal="center" vertical="center" wrapText="1"/>
    </xf>
    <xf numFmtId="4" fontId="32" fillId="0" borderId="53" xfId="0" applyNumberFormat="1" applyFont="1" applyBorder="1" applyAlignment="1">
      <alignment horizontal="right" vertical="center" wrapText="1"/>
    </xf>
    <xf numFmtId="4" fontId="32" fillId="0" borderId="0" xfId="0" applyNumberFormat="1" applyFont="1"/>
    <xf numFmtId="4" fontId="37" fillId="9" borderId="38" xfId="0" applyNumberFormat="1" applyFont="1" applyFill="1" applyBorder="1"/>
    <xf numFmtId="43" fontId="37" fillId="9" borderId="38" xfId="3" applyFont="1" applyFill="1" applyBorder="1" applyProtection="1"/>
    <xf numFmtId="4" fontId="37" fillId="2" borderId="0" xfId="0" applyNumberFormat="1" applyFont="1" applyFill="1" applyAlignment="1">
      <alignment horizontal="center"/>
    </xf>
    <xf numFmtId="4" fontId="37" fillId="2" borderId="0" xfId="0" applyNumberFormat="1" applyFont="1" applyFill="1"/>
    <xf numFmtId="0" fontId="33" fillId="11" borderId="56" xfId="0" applyFont="1" applyFill="1" applyBorder="1" applyAlignment="1">
      <alignment horizontal="left"/>
    </xf>
    <xf numFmtId="10" fontId="33" fillId="11" borderId="56" xfId="7" applyNumberFormat="1" applyFont="1" applyFill="1" applyBorder="1" applyAlignment="1">
      <alignment horizontal="center"/>
    </xf>
    <xf numFmtId="0" fontId="33" fillId="11" borderId="56" xfId="0" applyFont="1" applyFill="1" applyBorder="1" applyAlignment="1">
      <alignment horizontal="right"/>
    </xf>
    <xf numFmtId="0" fontId="36" fillId="0" borderId="56" xfId="0" applyFont="1" applyBorder="1" applyAlignment="1">
      <alignment horizontal="left"/>
    </xf>
    <xf numFmtId="10" fontId="36" fillId="0" borderId="56" xfId="7" applyNumberFormat="1" applyFont="1" applyBorder="1" applyAlignment="1">
      <alignment horizontal="center"/>
    </xf>
    <xf numFmtId="175" fontId="36" fillId="0" borderId="56" xfId="0" applyNumberFormat="1" applyFont="1" applyBorder="1" applyAlignment="1">
      <alignment horizontal="right"/>
    </xf>
    <xf numFmtId="43" fontId="32" fillId="0" borderId="0" xfId="3" applyFont="1"/>
    <xf numFmtId="4" fontId="33" fillId="11" borderId="56" xfId="0" applyNumberFormat="1" applyFont="1" applyFill="1" applyBorder="1" applyAlignment="1">
      <alignment horizontal="left"/>
    </xf>
    <xf numFmtId="175" fontId="33" fillId="11" borderId="56" xfId="0" applyNumberFormat="1" applyFont="1" applyFill="1" applyBorder="1" applyAlignment="1">
      <alignment horizontal="right"/>
    </xf>
    <xf numFmtId="4" fontId="36" fillId="0" borderId="56" xfId="0" applyNumberFormat="1" applyFont="1" applyBorder="1" applyAlignment="1">
      <alignment horizontal="left"/>
    </xf>
    <xf numFmtId="176" fontId="32" fillId="0" borderId="0" xfId="0" applyNumberFormat="1" applyFont="1"/>
    <xf numFmtId="177" fontId="32" fillId="0" borderId="0" xfId="7" applyNumberFormat="1" applyFont="1"/>
    <xf numFmtId="4" fontId="40" fillId="0" borderId="0" xfId="0" applyNumberFormat="1" applyFont="1"/>
    <xf numFmtId="0" fontId="32" fillId="0" borderId="0" xfId="0" applyFont="1" applyAlignment="1">
      <alignment horizontal="right"/>
    </xf>
    <xf numFmtId="0" fontId="41" fillId="11" borderId="14" xfId="0" applyFont="1" applyFill="1" applyBorder="1" applyAlignment="1">
      <alignment horizontal="right"/>
    </xf>
    <xf numFmtId="0" fontId="41" fillId="11" borderId="13" xfId="0" applyFont="1" applyFill="1" applyBorder="1"/>
    <xf numFmtId="0" fontId="41" fillId="11" borderId="9" xfId="0" applyFont="1" applyFill="1" applyBorder="1" applyAlignment="1">
      <alignment horizontal="center"/>
    </xf>
    <xf numFmtId="0" fontId="42" fillId="0" borderId="14" xfId="0" applyFont="1" applyBorder="1" applyAlignment="1">
      <alignment horizontal="right"/>
    </xf>
    <xf numFmtId="0" fontId="42" fillId="0" borderId="13" xfId="0" applyFont="1" applyBorder="1" applyAlignment="1">
      <alignment horizontal="left"/>
    </xf>
    <xf numFmtId="175" fontId="42" fillId="0" borderId="9" xfId="0" applyNumberFormat="1" applyFont="1" applyBorder="1"/>
    <xf numFmtId="169" fontId="32" fillId="0" borderId="0" xfId="0" applyNumberFormat="1" applyFont="1"/>
    <xf numFmtId="4" fontId="41" fillId="11" borderId="14" xfId="0" applyNumberFormat="1" applyFont="1" applyFill="1" applyBorder="1" applyAlignment="1">
      <alignment horizontal="right"/>
    </xf>
    <xf numFmtId="4" fontId="41" fillId="11" borderId="13" xfId="0" applyNumberFormat="1" applyFont="1" applyFill="1" applyBorder="1" applyAlignment="1">
      <alignment horizontal="left"/>
    </xf>
    <xf numFmtId="175" fontId="41" fillId="11" borderId="9" xfId="0" applyNumberFormat="1" applyFont="1" applyFill="1" applyBorder="1"/>
    <xf numFmtId="4" fontId="42" fillId="0" borderId="14" xfId="0" applyNumberFormat="1" applyFont="1" applyBorder="1" applyAlignment="1">
      <alignment horizontal="right"/>
    </xf>
    <xf numFmtId="10" fontId="42" fillId="0" borderId="13" xfId="0" applyNumberFormat="1" applyFont="1" applyBorder="1" applyAlignment="1">
      <alignment horizontal="left"/>
    </xf>
    <xf numFmtId="178" fontId="32" fillId="0" borderId="0" xfId="3" applyNumberFormat="1" applyFont="1"/>
    <xf numFmtId="165" fontId="1" fillId="2" borderId="0" xfId="0" applyNumberFormat="1" applyFont="1" applyFill="1" applyAlignment="1">
      <alignment horizontal="right"/>
    </xf>
    <xf numFmtId="165" fontId="1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center"/>
    </xf>
    <xf numFmtId="165" fontId="1" fillId="2" borderId="39" xfId="0" applyNumberFormat="1" applyFont="1" applyFill="1" applyBorder="1" applyAlignment="1">
      <alignment horizontal="left" vertical="center"/>
    </xf>
    <xf numFmtId="4" fontId="1" fillId="2" borderId="41" xfId="0" applyNumberFormat="1" applyFont="1" applyFill="1" applyBorder="1" applyAlignment="1">
      <alignment vertical="center"/>
    </xf>
    <xf numFmtId="165" fontId="1" fillId="2" borderId="42" xfId="0" applyNumberFormat="1" applyFont="1" applyFill="1" applyBorder="1" applyAlignment="1">
      <alignment horizontal="left" vertical="center"/>
    </xf>
    <xf numFmtId="4" fontId="1" fillId="2" borderId="44" xfId="0" applyNumberFormat="1" applyFont="1" applyFill="1" applyBorder="1" applyAlignment="1">
      <alignment vertical="center"/>
    </xf>
    <xf numFmtId="2" fontId="1" fillId="2" borderId="0" xfId="0" applyNumberFormat="1" applyFont="1" applyFill="1"/>
    <xf numFmtId="4" fontId="1" fillId="2" borderId="0" xfId="0" applyNumberFormat="1" applyFont="1" applyFill="1" applyAlignment="1">
      <alignment vertical="center"/>
    </xf>
    <xf numFmtId="165" fontId="1" fillId="2" borderId="45" xfId="0" applyNumberFormat="1" applyFont="1" applyFill="1" applyBorder="1" applyAlignment="1">
      <alignment horizontal="left" vertical="center"/>
    </xf>
    <xf numFmtId="4" fontId="1" fillId="2" borderId="46" xfId="0" applyNumberFormat="1" applyFont="1" applyFill="1" applyBorder="1" applyAlignment="1">
      <alignment vertical="center"/>
    </xf>
    <xf numFmtId="4" fontId="5" fillId="11" borderId="38" xfId="0" applyNumberFormat="1" applyFont="1" applyFill="1" applyBorder="1" applyAlignment="1">
      <alignment vertical="center"/>
    </xf>
    <xf numFmtId="10" fontId="5" fillId="2" borderId="0" xfId="0" applyNumberFormat="1" applyFont="1" applyFill="1" applyAlignment="1">
      <alignment horizontal="center"/>
    </xf>
    <xf numFmtId="43" fontId="1" fillId="2" borderId="0" xfId="3" applyFont="1" applyFill="1"/>
    <xf numFmtId="2" fontId="5" fillId="2" borderId="0" xfId="0" applyNumberFormat="1" applyFont="1" applyFill="1" applyAlignment="1">
      <alignment horizontal="center"/>
    </xf>
    <xf numFmtId="170" fontId="1" fillId="2" borderId="0" xfId="0" applyNumberFormat="1" applyFont="1" applyFill="1"/>
    <xf numFmtId="4" fontId="1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vertical="center"/>
    </xf>
    <xf numFmtId="165" fontId="5" fillId="2" borderId="0" xfId="0" applyNumberFormat="1" applyFont="1" applyFill="1" applyAlignment="1">
      <alignment horizontal="right" vertical="center"/>
    </xf>
    <xf numFmtId="4" fontId="5" fillId="2" borderId="0" xfId="0" applyNumberFormat="1" applyFont="1" applyFill="1" applyAlignment="1">
      <alignment vertical="center"/>
    </xf>
    <xf numFmtId="4" fontId="5" fillId="2" borderId="0" xfId="0" applyNumberFormat="1" applyFont="1" applyFill="1" applyAlignment="1">
      <alignment horizontal="left" vertical="center"/>
    </xf>
    <xf numFmtId="165" fontId="1" fillId="2" borderId="0" xfId="0" applyNumberFormat="1" applyFont="1" applyFill="1" applyAlignment="1">
      <alignment horizontal="right" vertical="center"/>
    </xf>
    <xf numFmtId="4" fontId="5" fillId="9" borderId="9" xfId="0" applyNumberFormat="1" applyFont="1" applyFill="1" applyBorder="1" applyAlignment="1">
      <alignment horizontal="centerContinuous" vertical="center"/>
    </xf>
    <xf numFmtId="4" fontId="5" fillId="9" borderId="9" xfId="0" applyNumberFormat="1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7" fillId="0" borderId="9" xfId="0" applyFont="1" applyBorder="1" applyAlignment="1">
      <alignment vertical="center" wrapText="1"/>
    </xf>
    <xf numFmtId="171" fontId="7" fillId="0" borderId="9" xfId="0" applyNumberFormat="1" applyFont="1" applyBorder="1" applyAlignment="1">
      <alignment vertical="center"/>
    </xf>
    <xf numFmtId="4" fontId="1" fillId="2" borderId="9" xfId="0" applyNumberFormat="1" applyFont="1" applyFill="1" applyBorder="1" applyAlignment="1">
      <alignment vertical="center"/>
    </xf>
    <xf numFmtId="43" fontId="1" fillId="2" borderId="0" xfId="3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4" fontId="5" fillId="9" borderId="9" xfId="0" applyNumberFormat="1" applyFont="1" applyFill="1" applyBorder="1" applyAlignment="1">
      <alignment vertical="center"/>
    </xf>
    <xf numFmtId="4" fontId="1" fillId="2" borderId="0" xfId="0" applyNumberFormat="1" applyFont="1" applyFill="1" applyAlignment="1">
      <alignment horizontal="right" vertical="center"/>
    </xf>
    <xf numFmtId="4" fontId="1" fillId="2" borderId="0" xfId="0" applyNumberFormat="1" applyFont="1" applyFill="1" applyAlignment="1">
      <alignment horizontal="centerContinuous" vertical="center"/>
    </xf>
    <xf numFmtId="4" fontId="1" fillId="2" borderId="0" xfId="0" applyNumberFormat="1" applyFont="1" applyFill="1" applyAlignment="1">
      <alignment horizontal="center" vertical="center"/>
    </xf>
    <xf numFmtId="4" fontId="5" fillId="2" borderId="0" xfId="0" applyNumberFormat="1" applyFont="1" applyFill="1" applyAlignment="1">
      <alignment horizontal="right" vertical="center"/>
    </xf>
    <xf numFmtId="2" fontId="1" fillId="2" borderId="0" xfId="0" applyNumberFormat="1" applyFont="1" applyFill="1" applyAlignment="1">
      <alignment vertical="center"/>
    </xf>
    <xf numFmtId="4" fontId="1" fillId="2" borderId="0" xfId="0" applyNumberFormat="1" applyFont="1" applyFill="1" applyAlignment="1">
      <alignment horizontal="left" vertical="center"/>
    </xf>
    <xf numFmtId="4" fontId="5" fillId="2" borderId="0" xfId="0" quotePrefix="1" applyNumberFormat="1" applyFont="1" applyFill="1" applyAlignment="1">
      <alignment horizontal="right" vertical="center"/>
    </xf>
    <xf numFmtId="4" fontId="7" fillId="0" borderId="9" xfId="5" applyNumberFormat="1" applyBorder="1" applyAlignment="1">
      <alignment vertical="center"/>
    </xf>
    <xf numFmtId="171" fontId="1" fillId="2" borderId="0" xfId="0" applyNumberFormat="1" applyFont="1" applyFill="1" applyAlignment="1">
      <alignment vertical="center"/>
    </xf>
    <xf numFmtId="4" fontId="5" fillId="2" borderId="0" xfId="0" applyNumberFormat="1" applyFont="1" applyFill="1" applyAlignment="1">
      <alignment horizontal="center" vertical="center"/>
    </xf>
    <xf numFmtId="4" fontId="5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centerContinuous"/>
    </xf>
    <xf numFmtId="174" fontId="1" fillId="2" borderId="0" xfId="0" applyNumberFormat="1" applyFont="1" applyFill="1"/>
    <xf numFmtId="165" fontId="1" fillId="2" borderId="0" xfId="0" applyNumberFormat="1" applyFont="1" applyFill="1" applyAlignment="1">
      <alignment wrapText="1"/>
    </xf>
    <xf numFmtId="165" fontId="1" fillId="2" borderId="0" xfId="0" applyNumberFormat="1" applyFont="1" applyFill="1" applyAlignment="1">
      <alignment horizontal="left" wrapText="1"/>
    </xf>
    <xf numFmtId="165" fontId="5" fillId="9" borderId="38" xfId="0" applyNumberFormat="1" applyFont="1" applyFill="1" applyBorder="1" applyAlignment="1">
      <alignment horizontal="center" vertical="center"/>
    </xf>
    <xf numFmtId="4" fontId="5" fillId="9" borderId="38" xfId="0" applyNumberFormat="1" applyFont="1" applyFill="1" applyBorder="1" applyAlignment="1">
      <alignment horizontal="center" vertical="center"/>
    </xf>
    <xf numFmtId="39" fontId="5" fillId="2" borderId="0" xfId="0" applyNumberFormat="1" applyFont="1" applyFill="1" applyAlignment="1">
      <alignment horizontal="center"/>
    </xf>
    <xf numFmtId="4" fontId="5" fillId="2" borderId="0" xfId="0" applyNumberFormat="1" applyFont="1" applyFill="1"/>
    <xf numFmtId="165" fontId="5" fillId="2" borderId="0" xfId="0" quotePrefix="1" applyNumberFormat="1" applyFont="1" applyFill="1" applyAlignment="1">
      <alignment horizontal="right" vertical="center"/>
    </xf>
    <xf numFmtId="165" fontId="1" fillId="2" borderId="0" xfId="0" applyNumberFormat="1" applyFont="1" applyFill="1" applyAlignment="1">
      <alignment horizontal="centerContinuous" vertical="center"/>
    </xf>
    <xf numFmtId="166" fontId="1" fillId="2" borderId="0" xfId="0" applyNumberFormat="1" applyFont="1" applyFill="1" applyAlignment="1">
      <alignment horizontal="centerContinuous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4" fontId="7" fillId="0" borderId="0" xfId="0" applyNumberFormat="1" applyFont="1" applyAlignment="1">
      <alignment vertical="center"/>
    </xf>
    <xf numFmtId="4" fontId="7" fillId="0" borderId="9" xfId="0" applyNumberFormat="1" applyFont="1" applyBorder="1" applyAlignment="1">
      <alignment vertical="center"/>
    </xf>
    <xf numFmtId="172" fontId="7" fillId="0" borderId="0" xfId="0" applyNumberFormat="1" applyFont="1" applyAlignment="1">
      <alignment horizontal="right" vertical="center"/>
    </xf>
    <xf numFmtId="173" fontId="7" fillId="0" borderId="0" xfId="0" applyNumberFormat="1" applyFont="1" applyAlignment="1">
      <alignment horizontal="right" vertical="center"/>
    </xf>
    <xf numFmtId="4" fontId="7" fillId="0" borderId="9" xfId="0" applyNumberFormat="1" applyFont="1" applyBorder="1" applyAlignment="1">
      <alignment horizontal="left" vertical="center" indent="2"/>
    </xf>
    <xf numFmtId="4" fontId="5" fillId="2" borderId="0" xfId="0" applyNumberFormat="1" applyFont="1" applyFill="1" applyAlignment="1">
      <alignment horizontal="right"/>
    </xf>
    <xf numFmtId="0" fontId="7" fillId="0" borderId="9" xfId="0" applyFont="1" applyBorder="1" applyAlignment="1">
      <alignment horizontal="center" vertical="top"/>
    </xf>
    <xf numFmtId="4" fontId="7" fillId="0" borderId="9" xfId="5" applyNumberFormat="1" applyBorder="1" applyAlignment="1">
      <alignment horizontal="center" vertical="center"/>
    </xf>
    <xf numFmtId="4" fontId="45" fillId="0" borderId="50" xfId="0" applyNumberFormat="1" applyFont="1" applyBorder="1" applyAlignment="1">
      <alignment horizontal="center" vertical="center" wrapText="1"/>
    </xf>
    <xf numFmtId="4" fontId="45" fillId="0" borderId="40" xfId="0" applyNumberFormat="1" applyFont="1" applyBorder="1" applyAlignment="1">
      <alignment horizontal="center" vertical="center" wrapText="1"/>
    </xf>
    <xf numFmtId="4" fontId="45" fillId="0" borderId="40" xfId="0" applyNumberFormat="1" applyFont="1" applyBorder="1" applyAlignment="1">
      <alignment horizontal="center" vertical="center"/>
    </xf>
    <xf numFmtId="4" fontId="45" fillId="0" borderId="41" xfId="0" applyNumberFormat="1" applyFont="1" applyBorder="1" applyAlignment="1">
      <alignment vertical="center"/>
    </xf>
    <xf numFmtId="0" fontId="45" fillId="0" borderId="51" xfId="0" applyFont="1" applyBorder="1" applyAlignment="1">
      <alignment horizontal="center" vertical="center"/>
    </xf>
    <xf numFmtId="4" fontId="45" fillId="0" borderId="43" xfId="0" applyNumberFormat="1" applyFont="1" applyBorder="1" applyAlignment="1">
      <alignment horizontal="center" vertical="center" wrapText="1"/>
    </xf>
    <xf numFmtId="4" fontId="45" fillId="0" borderId="43" xfId="0" applyNumberFormat="1" applyFont="1" applyBorder="1" applyAlignment="1">
      <alignment horizontal="center" vertical="center"/>
    </xf>
    <xf numFmtId="4" fontId="45" fillId="0" borderId="44" xfId="0" applyNumberFormat="1" applyFont="1" applyBorder="1" applyAlignment="1">
      <alignment horizontal="right" vertical="center" wrapText="1"/>
    </xf>
    <xf numFmtId="4" fontId="45" fillId="0" borderId="51" xfId="0" applyNumberFormat="1" applyFont="1" applyBorder="1" applyAlignment="1">
      <alignment horizontal="center" vertical="center" wrapText="1"/>
    </xf>
    <xf numFmtId="4" fontId="45" fillId="0" borderId="51" xfId="0" applyNumberFormat="1" applyFont="1" applyBorder="1" applyAlignment="1">
      <alignment horizontal="center" vertical="center"/>
    </xf>
    <xf numFmtId="4" fontId="44" fillId="0" borderId="39" xfId="0" applyNumberFormat="1" applyFont="1" applyBorder="1" applyAlignment="1">
      <alignment horizontal="center" vertical="center"/>
    </xf>
    <xf numFmtId="4" fontId="44" fillId="0" borderId="41" xfId="0" applyNumberFormat="1" applyFont="1" applyBorder="1" applyAlignment="1">
      <alignment horizontal="left" vertical="center" wrapText="1"/>
    </xf>
    <xf numFmtId="4" fontId="44" fillId="0" borderId="42" xfId="0" applyNumberFormat="1" applyFont="1" applyBorder="1" applyAlignment="1">
      <alignment horizontal="center" vertical="center"/>
    </xf>
    <xf numFmtId="4" fontId="44" fillId="0" borderId="44" xfId="0" applyNumberFormat="1" applyFont="1" applyBorder="1" applyAlignment="1">
      <alignment horizontal="left" vertical="center" wrapText="1"/>
    </xf>
    <xf numFmtId="4" fontId="44" fillId="0" borderId="42" xfId="0" quotePrefix="1" applyNumberFormat="1" applyFont="1" applyBorder="1" applyAlignment="1">
      <alignment horizontal="center" vertical="center"/>
    </xf>
    <xf numFmtId="4" fontId="44" fillId="0" borderId="44" xfId="0" applyNumberFormat="1" applyFont="1" applyBorder="1" applyAlignment="1">
      <alignment horizontal="left" vertical="center"/>
    </xf>
    <xf numFmtId="4" fontId="45" fillId="0" borderId="59" xfId="0" applyNumberFormat="1" applyFont="1" applyBorder="1" applyAlignment="1">
      <alignment horizontal="center" vertical="center" wrapText="1"/>
    </xf>
    <xf numFmtId="4" fontId="32" fillId="0" borderId="57" xfId="0" applyNumberFormat="1" applyFont="1" applyBorder="1" applyAlignment="1">
      <alignment horizontal="center" vertical="center" wrapText="1"/>
    </xf>
    <xf numFmtId="165" fontId="43" fillId="2" borderId="0" xfId="0" applyNumberFormat="1" applyFont="1" applyFill="1" applyAlignment="1">
      <alignment horizontal="center" vertical="center"/>
    </xf>
    <xf numFmtId="165" fontId="6" fillId="2" borderId="0" xfId="0" quotePrefix="1" applyNumberFormat="1" applyFont="1" applyFill="1" applyAlignment="1">
      <alignment horizontal="left"/>
    </xf>
    <xf numFmtId="0" fontId="6" fillId="2" borderId="0" xfId="0" applyFont="1" applyFill="1"/>
    <xf numFmtId="165" fontId="6" fillId="2" borderId="49" xfId="0" applyNumberFormat="1" applyFont="1" applyFill="1" applyBorder="1" applyAlignment="1">
      <alignment horizontal="left"/>
    </xf>
    <xf numFmtId="4" fontId="8" fillId="12" borderId="9" xfId="0" applyNumberFormat="1" applyFont="1" applyFill="1" applyBorder="1" applyAlignment="1">
      <alignment vertical="center" wrapText="1"/>
    </xf>
    <xf numFmtId="4" fontId="8" fillId="12" borderId="9" xfId="0" applyNumberFormat="1" applyFont="1" applyFill="1" applyBorder="1" applyAlignment="1">
      <alignment horizontal="center" vertical="center"/>
    </xf>
    <xf numFmtId="4" fontId="8" fillId="12" borderId="9" xfId="0" applyNumberFormat="1" applyFont="1" applyFill="1" applyBorder="1" applyAlignment="1">
      <alignment vertical="center"/>
    </xf>
    <xf numFmtId="4" fontId="11" fillId="0" borderId="9" xfId="0" applyNumberFormat="1" applyFont="1" applyBorder="1" applyAlignment="1">
      <alignment horizontal="center" vertical="center" wrapText="1"/>
    </xf>
    <xf numFmtId="4" fontId="8" fillId="0" borderId="9" xfId="0" applyNumberFormat="1" applyFont="1" applyBorder="1" applyAlignment="1">
      <alignment horizontal="left" vertical="center" wrapText="1"/>
    </xf>
    <xf numFmtId="4" fontId="8" fillId="0" borderId="9" xfId="0" applyNumberFormat="1" applyFont="1" applyBorder="1" applyAlignment="1">
      <alignment vertical="center" wrapText="1"/>
    </xf>
    <xf numFmtId="4" fontId="15" fillId="0" borderId="9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165" fontId="14" fillId="0" borderId="0" xfId="0" quotePrefix="1" applyNumberFormat="1" applyFont="1" applyAlignment="1">
      <alignment horizontal="right" vertical="center"/>
    </xf>
    <xf numFmtId="4" fontId="23" fillId="8" borderId="0" xfId="0" applyNumberFormat="1" applyFont="1" applyFill="1" applyAlignment="1">
      <alignment horizontal="right" vertical="center"/>
    </xf>
    <xf numFmtId="4" fontId="23" fillId="9" borderId="0" xfId="0" applyNumberFormat="1" applyFont="1" applyFill="1" applyAlignment="1">
      <alignment horizontal="right" vertical="center"/>
    </xf>
    <xf numFmtId="4" fontId="23" fillId="10" borderId="0" xfId="0" applyNumberFormat="1" applyFont="1" applyFill="1" applyAlignment="1">
      <alignment horizontal="right" vertical="center"/>
    </xf>
    <xf numFmtId="4" fontId="12" fillId="0" borderId="23" xfId="0" applyNumberFormat="1" applyFont="1" applyBorder="1" applyAlignment="1">
      <alignment vertical="center"/>
    </xf>
    <xf numFmtId="4" fontId="12" fillId="0" borderId="21" xfId="0" applyNumberFormat="1" applyFont="1" applyBorder="1" applyAlignment="1">
      <alignment vertical="center"/>
    </xf>
    <xf numFmtId="4" fontId="13" fillId="8" borderId="4" xfId="0" applyNumberFormat="1" applyFont="1" applyFill="1" applyBorder="1" applyAlignment="1">
      <alignment vertical="center"/>
    </xf>
    <xf numFmtId="165" fontId="6" fillId="0" borderId="22" xfId="0" applyNumberFormat="1" applyFont="1" applyBorder="1" applyAlignment="1">
      <alignment horizontal="left" vertical="center"/>
    </xf>
    <xf numFmtId="165" fontId="39" fillId="0" borderId="12" xfId="0" applyNumberFormat="1" applyFont="1" applyBorder="1" applyAlignment="1">
      <alignment horizontal="left" vertical="center"/>
    </xf>
    <xf numFmtId="165" fontId="12" fillId="0" borderId="16" xfId="0" applyNumberFormat="1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vertical="center"/>
    </xf>
    <xf numFmtId="165" fontId="6" fillId="0" borderId="20" xfId="0" applyNumberFormat="1" applyFont="1" applyBorder="1" applyAlignment="1">
      <alignment horizontal="left" vertical="center"/>
    </xf>
    <xf numFmtId="165" fontId="39" fillId="0" borderId="14" xfId="0" applyNumberFormat="1" applyFont="1" applyBorder="1" applyAlignment="1">
      <alignment horizontal="left" vertical="center"/>
    </xf>
    <xf numFmtId="165" fontId="12" fillId="0" borderId="19" xfId="0" applyNumberFormat="1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13" xfId="0" applyFont="1" applyBorder="1" applyAlignment="1">
      <alignment vertical="center"/>
    </xf>
    <xf numFmtId="165" fontId="6" fillId="8" borderId="1" xfId="0" applyNumberFormat="1" applyFont="1" applyFill="1" applyBorder="1" applyAlignment="1">
      <alignment horizontal="left" vertical="center"/>
    </xf>
    <xf numFmtId="165" fontId="6" fillId="8" borderId="3" xfId="0" applyNumberFormat="1" applyFont="1" applyFill="1" applyBorder="1" applyAlignment="1">
      <alignment horizontal="left" vertical="center"/>
    </xf>
    <xf numFmtId="165" fontId="13" fillId="8" borderId="24" xfId="0" applyNumberFormat="1" applyFont="1" applyFill="1" applyBorder="1" applyAlignment="1">
      <alignment horizontal="center" vertical="center"/>
    </xf>
    <xf numFmtId="0" fontId="13" fillId="8" borderId="24" xfId="0" applyFont="1" applyFill="1" applyBorder="1" applyAlignment="1">
      <alignment horizontal="center" vertical="center"/>
    </xf>
    <xf numFmtId="0" fontId="13" fillId="8" borderId="25" xfId="0" applyFont="1" applyFill="1" applyBorder="1" applyAlignment="1">
      <alignment vertical="center"/>
    </xf>
    <xf numFmtId="165" fontId="12" fillId="0" borderId="0" xfId="0" quotePrefix="1" applyNumberFormat="1" applyFont="1" applyAlignment="1">
      <alignment horizontal="left" vertical="center"/>
    </xf>
    <xf numFmtId="165" fontId="12" fillId="0" borderId="0" xfId="0" applyNumberFormat="1" applyFont="1" applyAlignment="1">
      <alignment horizontal="center" vertical="center"/>
    </xf>
    <xf numFmtId="165" fontId="6" fillId="0" borderId="0" xfId="0" quotePrefix="1" applyNumberFormat="1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165" fontId="12" fillId="0" borderId="0" xfId="0" applyNumberFormat="1" applyFont="1" applyAlignment="1">
      <alignment horizontal="left" vertical="center"/>
    </xf>
    <xf numFmtId="165" fontId="6" fillId="0" borderId="0" xfId="0" applyNumberFormat="1" applyFont="1" applyAlignment="1">
      <alignment horizontal="left" vertical="center"/>
    </xf>
    <xf numFmtId="165" fontId="3" fillId="8" borderId="0" xfId="0" applyNumberFormat="1" applyFont="1" applyFill="1" applyAlignment="1">
      <alignment horizontal="left" vertical="center"/>
    </xf>
    <xf numFmtId="165" fontId="19" fillId="8" borderId="0" xfId="0" applyNumberFormat="1" applyFont="1" applyFill="1" applyAlignment="1">
      <alignment horizontal="left" vertical="center"/>
    </xf>
    <xf numFmtId="165" fontId="22" fillId="8" borderId="0" xfId="0" applyNumberFormat="1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4" fontId="48" fillId="8" borderId="0" xfId="0" applyNumberFormat="1" applyFont="1" applyFill="1" applyAlignment="1">
      <alignment vertical="center"/>
    </xf>
    <xf numFmtId="168" fontId="48" fillId="8" borderId="0" xfId="0" applyNumberFormat="1" applyFont="1" applyFill="1" applyAlignment="1">
      <alignment vertical="center"/>
    </xf>
    <xf numFmtId="179" fontId="48" fillId="0" borderId="0" xfId="0" applyNumberFormat="1" applyFont="1" applyAlignment="1">
      <alignment horizontal="center" vertical="center"/>
    </xf>
    <xf numFmtId="0" fontId="48" fillId="8" borderId="0" xfId="0" applyFont="1" applyFill="1" applyAlignment="1">
      <alignment vertical="center"/>
    </xf>
    <xf numFmtId="0" fontId="7" fillId="0" borderId="9" xfId="0" applyFont="1" applyBorder="1" applyAlignment="1">
      <alignment horizontal="center" vertical="center" wrapText="1"/>
    </xf>
    <xf numFmtId="2" fontId="7" fillId="0" borderId="9" xfId="0" applyNumberFormat="1" applyFont="1" applyBorder="1" applyAlignment="1">
      <alignment horizontal="right" vertical="top"/>
    </xf>
    <xf numFmtId="4" fontId="49" fillId="0" borderId="0" xfId="10" applyNumberFormat="1" applyFont="1">
      <alignment vertical="top"/>
    </xf>
    <xf numFmtId="2" fontId="7" fillId="0" borderId="9" xfId="0" applyNumberFormat="1" applyFont="1" applyBorder="1" applyAlignment="1">
      <alignment vertical="center" wrapText="1"/>
    </xf>
    <xf numFmtId="2" fontId="7" fillId="0" borderId="9" xfId="0" applyNumberFormat="1" applyFont="1" applyBorder="1" applyAlignment="1">
      <alignment horizontal="center" vertical="top"/>
    </xf>
    <xf numFmtId="0" fontId="7" fillId="0" borderId="9" xfId="0" applyFont="1" applyBorder="1" applyAlignment="1">
      <alignment horizontal="center" vertical="center"/>
    </xf>
    <xf numFmtId="165" fontId="13" fillId="0" borderId="0" xfId="0" applyNumberFormat="1" applyFont="1" applyAlignment="1">
      <alignment horizontal="right" vertical="center" wrapText="1"/>
    </xf>
    <xf numFmtId="167" fontId="13" fillId="0" borderId="0" xfId="0" applyNumberFormat="1" applyFont="1" applyAlignment="1">
      <alignment horizontal="right" vertical="center" wrapText="1"/>
    </xf>
    <xf numFmtId="0" fontId="8" fillId="0" borderId="0" xfId="0" applyFont="1" applyAlignment="1">
      <alignment vertical="center" wrapText="1"/>
    </xf>
    <xf numFmtId="4" fontId="53" fillId="0" borderId="9" xfId="0" applyNumberFormat="1" applyFont="1" applyBorder="1" applyAlignment="1">
      <alignment vertical="center"/>
    </xf>
    <xf numFmtId="4" fontId="2" fillId="0" borderId="9" xfId="0" applyNumberFormat="1" applyFont="1" applyBorder="1" applyAlignment="1">
      <alignment vertical="center"/>
    </xf>
    <xf numFmtId="4" fontId="52" fillId="0" borderId="13" xfId="0" applyNumberFormat="1" applyFont="1" applyBorder="1" applyAlignment="1">
      <alignment vertical="center" wrapText="1"/>
    </xf>
    <xf numFmtId="0" fontId="54" fillId="15" borderId="61" xfId="0" applyFont="1" applyFill="1" applyBorder="1" applyAlignment="1" applyProtection="1">
      <alignment horizontal="center" vertical="center" wrapText="1"/>
      <protection locked="0"/>
    </xf>
    <xf numFmtId="165" fontId="4" fillId="0" borderId="12" xfId="0" applyNumberFormat="1" applyFont="1" applyBorder="1" applyAlignment="1">
      <alignment horizontal="left" vertical="center"/>
    </xf>
    <xf numFmtId="165" fontId="10" fillId="0" borderId="16" xfId="0" applyNumberFormat="1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vertical="center"/>
    </xf>
    <xf numFmtId="4" fontId="10" fillId="0" borderId="23" xfId="0" applyNumberFormat="1" applyFont="1" applyBorder="1" applyAlignment="1">
      <alignment vertical="center"/>
    </xf>
    <xf numFmtId="165" fontId="4" fillId="0" borderId="14" xfId="0" applyNumberFormat="1" applyFont="1" applyBorder="1" applyAlignment="1">
      <alignment horizontal="left" vertical="center"/>
    </xf>
    <xf numFmtId="165" fontId="10" fillId="0" borderId="19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4" fontId="10" fillId="0" borderId="21" xfId="0" applyNumberFormat="1" applyFont="1" applyBorder="1" applyAlignment="1">
      <alignment vertical="center"/>
    </xf>
    <xf numFmtId="165" fontId="3" fillId="8" borderId="3" xfId="0" applyNumberFormat="1" applyFont="1" applyFill="1" applyBorder="1" applyAlignment="1">
      <alignment horizontal="left" vertical="center"/>
    </xf>
    <xf numFmtId="165" fontId="9" fillId="8" borderId="24" xfId="0" applyNumberFormat="1" applyFont="1" applyFill="1" applyBorder="1" applyAlignment="1">
      <alignment horizontal="center" vertical="center"/>
    </xf>
    <xf numFmtId="0" fontId="9" fillId="8" borderId="24" xfId="0" applyFont="1" applyFill="1" applyBorder="1" applyAlignment="1">
      <alignment horizontal="center" vertical="center"/>
    </xf>
    <xf numFmtId="0" fontId="9" fillId="8" borderId="25" xfId="0" applyFont="1" applyFill="1" applyBorder="1" applyAlignment="1">
      <alignment vertical="center"/>
    </xf>
    <xf numFmtId="165" fontId="39" fillId="0" borderId="0" xfId="0" applyNumberFormat="1" applyFont="1" applyAlignment="1">
      <alignment horizontal="left" vertical="center"/>
    </xf>
    <xf numFmtId="165" fontId="13" fillId="8" borderId="1" xfId="0" applyNumberFormat="1" applyFont="1" applyFill="1" applyBorder="1" applyAlignment="1">
      <alignment horizontal="center" vertical="center"/>
    </xf>
    <xf numFmtId="0" fontId="13" fillId="8" borderId="4" xfId="0" applyFont="1" applyFill="1" applyBorder="1" applyAlignment="1">
      <alignment horizontal="center" vertical="center"/>
    </xf>
    <xf numFmtId="4" fontId="8" fillId="0" borderId="8" xfId="0" applyNumberFormat="1" applyFont="1" applyBorder="1" applyAlignment="1">
      <alignment vertical="center" wrapText="1"/>
    </xf>
    <xf numFmtId="4" fontId="8" fillId="0" borderId="11" xfId="0" applyNumberFormat="1" applyFont="1" applyBorder="1" applyAlignment="1">
      <alignment horizontal="left" vertical="center" wrapText="1"/>
    </xf>
    <xf numFmtId="164" fontId="8" fillId="0" borderId="8" xfId="1" applyFont="1" applyFill="1" applyBorder="1" applyAlignment="1">
      <alignment horizontal="center" vertical="center"/>
    </xf>
    <xf numFmtId="0" fontId="7" fillId="0" borderId="9" xfId="0" applyFont="1" applyBorder="1" applyAlignment="1">
      <alignment vertical="top" wrapText="1"/>
    </xf>
    <xf numFmtId="2" fontId="7" fillId="0" borderId="9" xfId="0" applyNumberFormat="1" applyFont="1" applyBorder="1" applyAlignment="1">
      <alignment vertical="top"/>
    </xf>
    <xf numFmtId="0" fontId="7" fillId="3" borderId="9" xfId="0" applyFont="1" applyFill="1" applyBorder="1" applyAlignment="1">
      <alignment vertical="top" wrapText="1"/>
    </xf>
    <xf numFmtId="165" fontId="31" fillId="13" borderId="36" xfId="0" applyNumberFormat="1" applyFont="1" applyFill="1" applyBorder="1" applyAlignment="1">
      <alignment horizontal="center"/>
    </xf>
    <xf numFmtId="165" fontId="31" fillId="13" borderId="37" xfId="0" applyNumberFormat="1" applyFont="1" applyFill="1" applyBorder="1" applyAlignment="1">
      <alignment horizontal="center"/>
    </xf>
    <xf numFmtId="165" fontId="31" fillId="13" borderId="47" xfId="0" applyNumberFormat="1" applyFont="1" applyFill="1" applyBorder="1" applyAlignment="1">
      <alignment horizontal="center"/>
    </xf>
    <xf numFmtId="165" fontId="43" fillId="2" borderId="0" xfId="0" applyNumberFormat="1" applyFont="1" applyFill="1" applyAlignment="1">
      <alignment horizontal="center" vertical="center"/>
    </xf>
    <xf numFmtId="165" fontId="6" fillId="2" borderId="0" xfId="0" applyNumberFormat="1" applyFont="1" applyFill="1" applyAlignment="1">
      <alignment horizontal="left" vertical="center" wrapText="1"/>
    </xf>
    <xf numFmtId="165" fontId="6" fillId="2" borderId="49" xfId="0" applyNumberFormat="1" applyFont="1" applyFill="1" applyBorder="1" applyAlignment="1">
      <alignment horizontal="left" vertical="center" wrapText="1"/>
    </xf>
    <xf numFmtId="4" fontId="37" fillId="9" borderId="38" xfId="0" applyNumberFormat="1" applyFont="1" applyFill="1" applyBorder="1" applyAlignment="1">
      <alignment horizontal="center"/>
    </xf>
    <xf numFmtId="39" fontId="8" fillId="3" borderId="27" xfId="0" applyNumberFormat="1" applyFont="1" applyFill="1" applyBorder="1" applyAlignment="1">
      <alignment horizontal="left" vertical="center"/>
    </xf>
    <xf numFmtId="39" fontId="8" fillId="3" borderId="28" xfId="0" applyNumberFormat="1" applyFont="1" applyFill="1" applyBorder="1" applyAlignment="1">
      <alignment horizontal="left" vertical="center"/>
    </xf>
    <xf numFmtId="39" fontId="8" fillId="3" borderId="29" xfId="0" applyNumberFormat="1" applyFont="1" applyFill="1" applyBorder="1" applyAlignment="1">
      <alignment horizontal="left" vertical="center"/>
    </xf>
    <xf numFmtId="39" fontId="8" fillId="3" borderId="10" xfId="0" applyNumberFormat="1" applyFont="1" applyFill="1" applyBorder="1" applyAlignment="1">
      <alignment horizontal="left" vertical="center"/>
    </xf>
    <xf numFmtId="39" fontId="8" fillId="3" borderId="0" xfId="0" applyNumberFormat="1" applyFont="1" applyFill="1" applyAlignment="1">
      <alignment horizontal="left" vertical="center"/>
    </xf>
    <xf numFmtId="39" fontId="8" fillId="3" borderId="15" xfId="0" applyNumberFormat="1" applyFont="1" applyFill="1" applyBorder="1" applyAlignment="1">
      <alignment horizontal="left" vertical="center"/>
    </xf>
    <xf numFmtId="165" fontId="6" fillId="0" borderId="0" xfId="0" applyNumberFormat="1" applyFont="1" applyAlignment="1">
      <alignment horizontal="center" vertical="center" wrapText="1"/>
    </xf>
    <xf numFmtId="165" fontId="13" fillId="8" borderId="3" xfId="0" applyNumberFormat="1" applyFont="1" applyFill="1" applyBorder="1" applyAlignment="1">
      <alignment horizontal="center" vertical="center"/>
    </xf>
    <xf numFmtId="165" fontId="13" fillId="8" borderId="24" xfId="0" applyNumberFormat="1" applyFont="1" applyFill="1" applyBorder="1" applyAlignment="1">
      <alignment horizontal="center" vertical="center"/>
    </xf>
    <xf numFmtId="165" fontId="13" fillId="8" borderId="25" xfId="0" applyNumberFormat="1" applyFont="1" applyFill="1" applyBorder="1" applyAlignment="1">
      <alignment horizontal="center" vertical="center"/>
    </xf>
    <xf numFmtId="4" fontId="11" fillId="0" borderId="9" xfId="0" applyNumberFormat="1" applyFont="1" applyBorder="1" applyAlignment="1">
      <alignment horizontal="center" vertical="center"/>
    </xf>
    <xf numFmtId="4" fontId="11" fillId="0" borderId="14" xfId="0" applyNumberFormat="1" applyFont="1" applyBorder="1" applyAlignment="1">
      <alignment horizontal="center" vertical="center"/>
    </xf>
    <xf numFmtId="4" fontId="11" fillId="0" borderId="19" xfId="0" applyNumberFormat="1" applyFont="1" applyBorder="1" applyAlignment="1">
      <alignment horizontal="center" vertical="center"/>
    </xf>
    <xf numFmtId="4" fontId="11" fillId="0" borderId="13" xfId="0" applyNumberFormat="1" applyFont="1" applyBorder="1" applyAlignment="1">
      <alignment horizontal="center" vertical="center"/>
    </xf>
    <xf numFmtId="0" fontId="52" fillId="0" borderId="14" xfId="0" applyFont="1" applyBorder="1" applyAlignment="1">
      <alignment horizontal="left" vertical="center" wrapText="1"/>
    </xf>
    <xf numFmtId="0" fontId="52" fillId="0" borderId="19" xfId="0" applyFont="1" applyBorder="1" applyAlignment="1">
      <alignment horizontal="left" vertical="center" wrapText="1"/>
    </xf>
    <xf numFmtId="4" fontId="13" fillId="11" borderId="0" xfId="0" applyNumberFormat="1" applyFont="1" applyFill="1" applyAlignment="1">
      <alignment horizontal="center" vertical="center"/>
    </xf>
    <xf numFmtId="4" fontId="11" fillId="12" borderId="12" xfId="0" applyNumberFormat="1" applyFont="1" applyFill="1" applyBorder="1" applyAlignment="1">
      <alignment horizontal="center" vertical="center"/>
    </xf>
    <xf numFmtId="4" fontId="11" fillId="12" borderId="16" xfId="0" applyNumberFormat="1" applyFont="1" applyFill="1" applyBorder="1" applyAlignment="1">
      <alignment horizontal="center" vertical="center"/>
    </xf>
    <xf numFmtId="4" fontId="11" fillId="12" borderId="17" xfId="0" applyNumberFormat="1" applyFont="1" applyFill="1" applyBorder="1" applyAlignment="1">
      <alignment horizontal="center" vertical="center"/>
    </xf>
    <xf numFmtId="4" fontId="11" fillId="0" borderId="11" xfId="0" applyNumberFormat="1" applyFont="1" applyBorder="1" applyAlignment="1">
      <alignment horizontal="center" vertical="center"/>
    </xf>
    <xf numFmtId="0" fontId="54" fillId="15" borderId="61" xfId="0" applyFont="1" applyFill="1" applyBorder="1" applyAlignment="1" applyProtection="1">
      <alignment horizontal="center" vertical="center" wrapText="1"/>
      <protection locked="0"/>
    </xf>
    <xf numFmtId="0" fontId="54" fillId="15" borderId="62" xfId="0" applyFont="1" applyFill="1" applyBorder="1" applyAlignment="1" applyProtection="1">
      <alignment horizontal="center" vertical="center" wrapText="1"/>
      <protection locked="0"/>
    </xf>
    <xf numFmtId="0" fontId="54" fillId="15" borderId="63" xfId="0" applyFont="1" applyFill="1" applyBorder="1" applyAlignment="1" applyProtection="1">
      <alignment horizontal="center" vertical="center" wrapText="1"/>
      <protection locked="0"/>
    </xf>
    <xf numFmtId="39" fontId="8" fillId="6" borderId="10" xfId="0" applyNumberFormat="1" applyFont="1" applyFill="1" applyBorder="1" applyAlignment="1">
      <alignment horizontal="left" vertical="center"/>
    </xf>
    <xf numFmtId="39" fontId="8" fillId="6" borderId="0" xfId="0" applyNumberFormat="1" applyFont="1" applyFill="1" applyAlignment="1">
      <alignment horizontal="left" vertical="center"/>
    </xf>
    <xf numFmtId="39" fontId="8" fillId="6" borderId="15" xfId="0" applyNumberFormat="1" applyFont="1" applyFill="1" applyBorder="1" applyAlignment="1">
      <alignment horizontal="left" vertical="center"/>
    </xf>
    <xf numFmtId="39" fontId="8" fillId="5" borderId="10" xfId="0" applyNumberFormat="1" applyFont="1" applyFill="1" applyBorder="1" applyAlignment="1">
      <alignment horizontal="left" vertical="center"/>
    </xf>
    <xf numFmtId="39" fontId="8" fillId="5" borderId="0" xfId="0" applyNumberFormat="1" applyFont="1" applyFill="1" applyAlignment="1">
      <alignment horizontal="left" vertical="center"/>
    </xf>
    <xf numFmtId="39" fontId="8" fillId="5" borderId="15" xfId="0" applyNumberFormat="1" applyFont="1" applyFill="1" applyBorder="1" applyAlignment="1">
      <alignment horizontal="left" vertical="center"/>
    </xf>
    <xf numFmtId="39" fontId="8" fillId="4" borderId="10" xfId="0" applyNumberFormat="1" applyFont="1" applyFill="1" applyBorder="1" applyAlignment="1">
      <alignment horizontal="left" vertical="center"/>
    </xf>
    <xf numFmtId="39" fontId="8" fillId="4" borderId="0" xfId="0" applyNumberFormat="1" applyFont="1" applyFill="1" applyAlignment="1">
      <alignment horizontal="left" vertical="center"/>
    </xf>
    <xf numFmtId="39" fontId="8" fillId="4" borderId="15" xfId="0" applyNumberFormat="1" applyFont="1" applyFill="1" applyBorder="1" applyAlignment="1">
      <alignment horizontal="left" vertical="center"/>
    </xf>
    <xf numFmtId="165" fontId="14" fillId="0" borderId="0" xfId="0" applyNumberFormat="1" applyFont="1" applyAlignment="1">
      <alignment horizontal="center" vertical="center"/>
    </xf>
    <xf numFmtId="165" fontId="14" fillId="0" borderId="0" xfId="0" quotePrefix="1" applyNumberFormat="1" applyFont="1" applyAlignment="1">
      <alignment horizontal="center" vertical="center"/>
    </xf>
    <xf numFmtId="39" fontId="11" fillId="0" borderId="26" xfId="0" applyNumberFormat="1" applyFont="1" applyBorder="1" applyAlignment="1">
      <alignment horizontal="center" vertical="center"/>
    </xf>
    <xf numFmtId="39" fontId="11" fillId="0" borderId="24" xfId="0" applyNumberFormat="1" applyFont="1" applyBorder="1" applyAlignment="1">
      <alignment horizontal="center" vertical="center"/>
    </xf>
    <xf numFmtId="39" fontId="11" fillId="0" borderId="25" xfId="0" applyNumberFormat="1" applyFont="1" applyBorder="1" applyAlignment="1">
      <alignment horizontal="center" vertical="center"/>
    </xf>
    <xf numFmtId="39" fontId="2" fillId="4" borderId="10" xfId="0" applyNumberFormat="1" applyFont="1" applyFill="1" applyBorder="1" applyAlignment="1">
      <alignment horizontal="left" vertical="center"/>
    </xf>
    <xf numFmtId="39" fontId="2" fillId="4" borderId="0" xfId="0" applyNumberFormat="1" applyFont="1" applyFill="1" applyAlignment="1">
      <alignment horizontal="left" vertical="center"/>
    </xf>
    <xf numFmtId="39" fontId="2" fillId="4" borderId="15" xfId="0" applyNumberFormat="1" applyFont="1" applyFill="1" applyBorder="1" applyAlignment="1">
      <alignment horizontal="left" vertical="center"/>
    </xf>
    <xf numFmtId="165" fontId="11" fillId="0" borderId="2" xfId="0" applyNumberFormat="1" applyFont="1" applyBorder="1" applyAlignment="1">
      <alignment horizontal="center" vertical="center"/>
    </xf>
    <xf numFmtId="39" fontId="1" fillId="2" borderId="43" xfId="0" applyNumberFormat="1" applyFont="1" applyFill="1" applyBorder="1" applyAlignment="1">
      <alignment horizontal="left" vertical="center" wrapText="1"/>
    </xf>
    <xf numFmtId="39" fontId="1" fillId="2" borderId="57" xfId="0" applyNumberFormat="1" applyFont="1" applyFill="1" applyBorder="1" applyAlignment="1">
      <alignment horizontal="left" vertical="center" wrapText="1"/>
    </xf>
    <xf numFmtId="39" fontId="1" fillId="2" borderId="58" xfId="0" applyNumberFormat="1" applyFont="1" applyFill="1" applyBorder="1" applyAlignment="1">
      <alignment horizontal="left" vertical="center" wrapText="1"/>
    </xf>
    <xf numFmtId="39" fontId="1" fillId="2" borderId="54" xfId="0" applyNumberFormat="1" applyFont="1" applyFill="1" applyBorder="1" applyAlignment="1">
      <alignment horizontal="left" vertical="center" wrapText="1"/>
    </xf>
    <xf numFmtId="39" fontId="5" fillId="11" borderId="38" xfId="0" applyNumberFormat="1" applyFont="1" applyFill="1" applyBorder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5" fillId="0" borderId="0" xfId="0" quotePrefix="1" applyNumberFormat="1" applyFont="1" applyAlignment="1">
      <alignment horizontal="center" vertical="center"/>
    </xf>
    <xf numFmtId="165" fontId="31" fillId="13" borderId="36" xfId="0" applyNumberFormat="1" applyFont="1" applyFill="1" applyBorder="1" applyAlignment="1">
      <alignment horizontal="center" vertical="center"/>
    </xf>
    <xf numFmtId="165" fontId="31" fillId="13" borderId="37" xfId="0" applyNumberFormat="1" applyFont="1" applyFill="1" applyBorder="1" applyAlignment="1">
      <alignment horizontal="center" vertical="center"/>
    </xf>
    <xf numFmtId="165" fontId="11" fillId="0" borderId="0" xfId="0" quotePrefix="1" applyNumberFormat="1" applyFont="1" applyAlignment="1">
      <alignment horizontal="center" vertical="top" wrapText="1"/>
    </xf>
    <xf numFmtId="165" fontId="5" fillId="9" borderId="38" xfId="0" applyNumberFormat="1" applyFont="1" applyFill="1" applyBorder="1" applyAlignment="1">
      <alignment horizontal="center" vertical="center"/>
    </xf>
    <xf numFmtId="39" fontId="1" fillId="2" borderId="40" xfId="0" applyNumberFormat="1" applyFont="1" applyFill="1" applyBorder="1" applyAlignment="1">
      <alignment horizontal="left" vertical="center" wrapText="1"/>
    </xf>
    <xf numFmtId="39" fontId="1" fillId="2" borderId="59" xfId="0" applyNumberFormat="1" applyFont="1" applyFill="1" applyBorder="1" applyAlignment="1">
      <alignment horizontal="left" vertical="center" wrapText="1"/>
    </xf>
    <xf numFmtId="39" fontId="1" fillId="2" borderId="60" xfId="0" applyNumberFormat="1" applyFont="1" applyFill="1" applyBorder="1" applyAlignment="1">
      <alignment horizontal="left" vertical="center" wrapText="1"/>
    </xf>
    <xf numFmtId="39" fontId="1" fillId="2" borderId="51" xfId="0" applyNumberFormat="1" applyFont="1" applyFill="1" applyBorder="1" applyAlignment="1">
      <alignment horizontal="left" vertical="center" wrapText="1"/>
    </xf>
    <xf numFmtId="4" fontId="5" fillId="9" borderId="14" xfId="0" applyNumberFormat="1" applyFont="1" applyFill="1" applyBorder="1" applyAlignment="1">
      <alignment horizontal="center" vertical="center"/>
    </xf>
    <xf numFmtId="4" fontId="5" fillId="9" borderId="19" xfId="0" applyNumberFormat="1" applyFont="1" applyFill="1" applyBorder="1" applyAlignment="1">
      <alignment horizontal="center" vertical="center"/>
    </xf>
    <xf numFmtId="4" fontId="5" fillId="9" borderId="13" xfId="0" applyNumberFormat="1" applyFont="1" applyFill="1" applyBorder="1" applyAlignment="1">
      <alignment horizontal="center" vertical="center"/>
    </xf>
    <xf numFmtId="4" fontId="5" fillId="2" borderId="0" xfId="0" applyNumberFormat="1" applyFont="1" applyFill="1" applyAlignment="1">
      <alignment horizontal="center"/>
    </xf>
    <xf numFmtId="4" fontId="5" fillId="9" borderId="9" xfId="0" applyNumberFormat="1" applyFont="1" applyFill="1" applyBorder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39" fontId="8" fillId="0" borderId="10" xfId="0" applyNumberFormat="1" applyFont="1" applyBorder="1" applyAlignment="1">
      <alignment horizontal="left" vertical="center"/>
    </xf>
    <xf numFmtId="39" fontId="8" fillId="0" borderId="0" xfId="0" applyNumberFormat="1" applyFont="1" applyAlignment="1">
      <alignment horizontal="left" vertical="center"/>
    </xf>
    <xf numFmtId="39" fontId="8" fillId="0" borderId="15" xfId="0" applyNumberFormat="1" applyFont="1" applyBorder="1" applyAlignment="1">
      <alignment horizontal="left" vertical="center"/>
    </xf>
    <xf numFmtId="39" fontId="2" fillId="0" borderId="10" xfId="0" applyNumberFormat="1" applyFont="1" applyBorder="1" applyAlignment="1">
      <alignment horizontal="left" vertical="center"/>
    </xf>
    <xf numFmtId="39" fontId="2" fillId="0" borderId="0" xfId="0" applyNumberFormat="1" applyFont="1" applyAlignment="1">
      <alignment horizontal="left" vertical="center"/>
    </xf>
    <xf numFmtId="39" fontId="2" fillId="0" borderId="15" xfId="0" applyNumberFormat="1" applyFont="1" applyBorder="1" applyAlignment="1">
      <alignment horizontal="left" vertical="center"/>
    </xf>
    <xf numFmtId="39" fontId="11" fillId="0" borderId="1" xfId="0" applyNumberFormat="1" applyFont="1" applyBorder="1" applyAlignment="1">
      <alignment horizontal="center" vertical="center"/>
    </xf>
    <xf numFmtId="39" fontId="11" fillId="0" borderId="2" xfId="0" applyNumberFormat="1" applyFont="1" applyBorder="1" applyAlignment="1">
      <alignment horizontal="center" vertical="center"/>
    </xf>
    <xf numFmtId="165" fontId="11" fillId="8" borderId="3" xfId="0" applyNumberFormat="1" applyFont="1" applyFill="1" applyBorder="1" applyAlignment="1">
      <alignment horizontal="center" vertical="center"/>
    </xf>
    <xf numFmtId="165" fontId="11" fillId="8" borderId="24" xfId="0" applyNumberFormat="1" applyFont="1" applyFill="1" applyBorder="1" applyAlignment="1">
      <alignment horizontal="center" vertical="center"/>
    </xf>
    <xf numFmtId="165" fontId="11" fillId="8" borderId="25" xfId="0" applyNumberFormat="1" applyFont="1" applyFill="1" applyBorder="1" applyAlignment="1">
      <alignment horizontal="center" vertical="center"/>
    </xf>
    <xf numFmtId="165" fontId="13" fillId="0" borderId="0" xfId="0" applyNumberFormat="1" applyFont="1" applyAlignment="1">
      <alignment horizontal="center" vertical="center" wrapText="1"/>
    </xf>
    <xf numFmtId="39" fontId="8" fillId="0" borderId="27" xfId="0" applyNumberFormat="1" applyFont="1" applyBorder="1" applyAlignment="1">
      <alignment horizontal="left" vertical="center"/>
    </xf>
    <xf numFmtId="39" fontId="8" fillId="0" borderId="28" xfId="0" applyNumberFormat="1" applyFont="1" applyBorder="1" applyAlignment="1">
      <alignment horizontal="left" vertical="center"/>
    </xf>
    <xf numFmtId="39" fontId="8" fillId="0" borderId="29" xfId="0" applyNumberFormat="1" applyFont="1" applyBorder="1" applyAlignment="1">
      <alignment horizontal="left" vertical="center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31" xfId="0" applyNumberFormat="1" applyFont="1" applyBorder="1" applyAlignment="1">
      <alignment horizontal="left" vertical="center" wrapText="1"/>
    </xf>
    <xf numFmtId="165" fontId="18" fillId="0" borderId="32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165" fontId="18" fillId="0" borderId="19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33" xfId="0" applyNumberFormat="1" applyFont="1" applyBorder="1" applyAlignment="1">
      <alignment horizontal="left" vertical="center" wrapText="1"/>
    </xf>
    <xf numFmtId="165" fontId="18" fillId="0" borderId="34" xfId="0" applyNumberFormat="1" applyFont="1" applyBorder="1" applyAlignment="1">
      <alignment horizontal="left" vertical="center" wrapText="1"/>
    </xf>
    <xf numFmtId="165" fontId="18" fillId="0" borderId="35" xfId="0" applyNumberFormat="1" applyFont="1" applyBorder="1" applyAlignment="1">
      <alignment horizontal="left" vertical="center" wrapText="1"/>
    </xf>
    <xf numFmtId="4" fontId="28" fillId="0" borderId="0" xfId="0" applyNumberFormat="1" applyFont="1" applyAlignment="1">
      <alignment horizontal="right" vertical="top"/>
    </xf>
    <xf numFmtId="4" fontId="1" fillId="16" borderId="0" xfId="0" applyNumberFormat="1" applyFont="1" applyFill="1" applyAlignment="1">
      <alignment horizontal="right" vertical="center"/>
    </xf>
    <xf numFmtId="0" fontId="7" fillId="16" borderId="9" xfId="0" applyFont="1" applyFill="1" applyBorder="1" applyAlignment="1">
      <alignment vertical="top" wrapText="1"/>
    </xf>
    <xf numFmtId="2" fontId="7" fillId="16" borderId="9" xfId="0" applyNumberFormat="1" applyFont="1" applyFill="1" applyBorder="1" applyAlignment="1">
      <alignment horizontal="center" vertical="top"/>
    </xf>
    <xf numFmtId="2" fontId="7" fillId="16" borderId="9" xfId="0" applyNumberFormat="1" applyFont="1" applyFill="1" applyBorder="1" applyAlignment="1">
      <alignment vertical="top"/>
    </xf>
    <xf numFmtId="4" fontId="49" fillId="16" borderId="0" xfId="10" applyNumberFormat="1" applyFont="1" applyFill="1">
      <alignment vertical="top"/>
    </xf>
    <xf numFmtId="0" fontId="1" fillId="16" borderId="0" xfId="0" applyFont="1" applyFill="1" applyAlignment="1">
      <alignment vertical="center"/>
    </xf>
    <xf numFmtId="0" fontId="7" fillId="5" borderId="9" xfId="0" applyFont="1" applyFill="1" applyBorder="1" applyAlignment="1">
      <alignment vertical="top" wrapText="1"/>
    </xf>
  </cellXfs>
  <cellStyles count="12">
    <cellStyle name="Currency" xfId="1" builtinId="4"/>
    <cellStyle name="Euro" xfId="11" xr:uid="{00000000-0005-0000-0000-000000000000}"/>
    <cellStyle name="Millares 2" xfId="3" xr:uid="{00000000-0005-0000-0000-000001000000}"/>
    <cellStyle name="Normal" xfId="0" builtinId="0"/>
    <cellStyle name="Normal 12" xfId="4" xr:uid="{00000000-0005-0000-0000-000004000000}"/>
    <cellStyle name="Normal 2" xfId="8" xr:uid="{00000000-0005-0000-0000-000005000000}"/>
    <cellStyle name="Normal 23" xfId="5" xr:uid="{00000000-0005-0000-0000-000006000000}"/>
    <cellStyle name="Normal 3" xfId="9" xr:uid="{00000000-0005-0000-0000-000007000000}"/>
    <cellStyle name="Normal 4" xfId="10" xr:uid="{00000000-0005-0000-0000-000008000000}"/>
    <cellStyle name="Normal 8" xfId="6" xr:uid="{00000000-0005-0000-0000-000009000000}"/>
    <cellStyle name="Porcentaje 2" xfId="7" xr:uid="{00000000-0005-0000-0000-00000A000000}"/>
    <cellStyle name="Porcentual 2" xfId="2" xr:uid="{00000000-0005-0000-0000-00000B000000}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1%20PRESUPUESTO%20ANALIT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"/>
      <sheetName val="C.Directo"/>
      <sheetName val="G.General"/>
      <sheetName val="Supervision"/>
      <sheetName val="LIQUIDACION"/>
      <sheetName val="EXPEDIENTE"/>
    </sheetNames>
    <sheetDataSet>
      <sheetData sheetId="0">
        <row r="3">
          <cell r="C3" t="str">
            <v>: MUNICIPALIDAD PROVINCIAL DE ABANCAY</v>
          </cell>
        </row>
      </sheetData>
      <sheetData sheetId="1">
        <row r="9">
          <cell r="B9" t="str">
            <v>2.6.23.24</v>
          </cell>
          <cell r="C9" t="str">
            <v>COSTO DE CONSTRUCCION POR ADMINISTRACION DIRECTA - PERSONAL (RETRIBUCIONES COMPLEMENTARIAS)</v>
          </cell>
        </row>
        <row r="10">
          <cell r="B10" t="str">
            <v>2.6.23.25</v>
          </cell>
        </row>
        <row r="11">
          <cell r="B11" t="str">
            <v>2.6.23.25</v>
          </cell>
          <cell r="C11" t="str">
            <v>COSTO DE CONSTRUCCION POR ADMINISTRACION DIRECTA - BIENES (MATERIALES DE CONSTRUCCION)</v>
          </cell>
        </row>
        <row r="12">
          <cell r="B12" t="str">
            <v>2.6.23.25</v>
          </cell>
          <cell r="C12" t="str">
            <v>COSTO DE CONSTRUCCION POR ADMINISTRACION DIRECTA - BIENES (HERRAMIENTAS)</v>
          </cell>
        </row>
        <row r="13">
          <cell r="B13" t="str">
            <v>2.6.23.26</v>
          </cell>
        </row>
      </sheetData>
      <sheetData sheetId="2">
        <row r="9">
          <cell r="B9" t="str">
            <v>2.6.23.25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Azul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5"/>
  <sheetViews>
    <sheetView view="pageBreakPreview" topLeftCell="A16" zoomScale="70" zoomScaleNormal="55" zoomScaleSheetLayoutView="70" workbookViewId="0">
      <selection activeCell="D33" sqref="D33"/>
    </sheetView>
  </sheetViews>
  <sheetFormatPr defaultColWidth="12.5703125" defaultRowHeight="12.75"/>
  <cols>
    <col min="1" max="1" width="10.85546875" style="205" customWidth="1"/>
    <col min="2" max="2" width="60.140625" style="205" customWidth="1"/>
    <col min="3" max="3" width="18.7109375" style="205" customWidth="1"/>
    <col min="4" max="4" width="18.85546875" style="205" customWidth="1"/>
    <col min="5" max="6" width="18.28515625" style="205" customWidth="1"/>
    <col min="7" max="9" width="20.140625" style="205" customWidth="1"/>
    <col min="10" max="10" width="23.28515625" style="205" customWidth="1"/>
    <col min="11" max="11" width="16.5703125" style="205" customWidth="1"/>
    <col min="12" max="12" width="12.5703125" style="205"/>
    <col min="13" max="13" width="15.140625" style="205" customWidth="1"/>
    <col min="14" max="14" width="12.5703125" style="205"/>
    <col min="15" max="15" width="21.42578125" style="205" customWidth="1"/>
    <col min="16" max="16384" width="12.5703125" style="205"/>
  </cols>
  <sheetData>
    <row r="1" spans="1:12" ht="27" customHeight="1" thickBot="1">
      <c r="A1" s="420" t="s">
        <v>226</v>
      </c>
      <c r="B1" s="421"/>
      <c r="C1" s="421"/>
      <c r="D1" s="421"/>
      <c r="E1" s="421"/>
      <c r="F1" s="421"/>
      <c r="G1" s="421"/>
      <c r="H1" s="421"/>
      <c r="I1" s="421"/>
      <c r="J1" s="422"/>
      <c r="K1" s="204"/>
    </row>
    <row r="2" spans="1:12" s="200" customFormat="1" ht="13.5" customHeight="1">
      <c r="A2" s="206"/>
      <c r="B2" s="207"/>
      <c r="C2" s="207"/>
      <c r="D2" s="207"/>
      <c r="E2" s="207"/>
      <c r="F2" s="207"/>
      <c r="G2" s="207"/>
      <c r="H2" s="207"/>
      <c r="I2" s="207"/>
      <c r="J2" s="208"/>
      <c r="K2" s="207"/>
    </row>
    <row r="3" spans="1:12" s="200" customFormat="1" ht="18" customHeight="1">
      <c r="A3" s="209"/>
      <c r="B3" s="336" t="s">
        <v>62</v>
      </c>
      <c r="C3" s="337" t="s">
        <v>140</v>
      </c>
      <c r="D3" s="338"/>
      <c r="E3" s="338"/>
      <c r="F3" s="338"/>
      <c r="G3" s="338"/>
      <c r="H3" s="338"/>
      <c r="I3" s="338"/>
      <c r="J3" s="339" t="s">
        <v>1</v>
      </c>
      <c r="K3" s="202"/>
    </row>
    <row r="4" spans="1:12" s="200" customFormat="1" ht="15.75" customHeight="1">
      <c r="A4" s="209"/>
      <c r="B4" s="423" t="s">
        <v>94</v>
      </c>
      <c r="C4" s="424" t="str">
        <f>+'C.Directo'!B4</f>
        <v>“MEJORAMIENTO DE LA GESTION MUNICIPAL Y SERVICIO ADMINISTRATIVO DE LA MUNICIPALIDAD PROVINCIAL DE ABANCAY, DISTRITO DE ABANCAY, PROVINCIA DE ABANCAY, DEPARTAMENTO DE APURIMAC.</v>
      </c>
      <c r="D4" s="424"/>
      <c r="E4" s="424"/>
      <c r="F4" s="424"/>
      <c r="G4" s="424"/>
      <c r="H4" s="424"/>
      <c r="I4" s="424"/>
      <c r="J4" s="425"/>
      <c r="K4" s="202"/>
    </row>
    <row r="5" spans="1:12" s="200" customFormat="1" ht="33" customHeight="1">
      <c r="A5" s="209"/>
      <c r="B5" s="423"/>
      <c r="C5" s="424"/>
      <c r="D5" s="424"/>
      <c r="E5" s="424"/>
      <c r="F5" s="424"/>
      <c r="G5" s="424"/>
      <c r="H5" s="424"/>
      <c r="I5" s="424"/>
      <c r="J5" s="425"/>
      <c r="K5" s="202"/>
    </row>
    <row r="6" spans="1:12" s="200" customFormat="1" ht="13.5" customHeight="1" thickBot="1">
      <c r="A6" s="209"/>
      <c r="B6" s="207"/>
      <c r="C6" s="210"/>
      <c r="D6" s="202"/>
      <c r="E6" s="202"/>
      <c r="F6" s="202"/>
      <c r="G6" s="211"/>
      <c r="H6" s="211"/>
      <c r="I6" s="211"/>
      <c r="J6" s="212"/>
      <c r="K6" s="202"/>
    </row>
    <row r="7" spans="1:12" s="215" customFormat="1" ht="54" customHeight="1" thickBot="1">
      <c r="A7" s="213" t="s">
        <v>54</v>
      </c>
      <c r="B7" s="213" t="s">
        <v>227</v>
      </c>
      <c r="C7" s="213" t="s">
        <v>228</v>
      </c>
      <c r="D7" s="214" t="s">
        <v>229</v>
      </c>
      <c r="E7" s="214" t="s">
        <v>230</v>
      </c>
      <c r="F7" s="214" t="s">
        <v>231</v>
      </c>
      <c r="G7" s="214" t="s">
        <v>232</v>
      </c>
      <c r="H7" s="214" t="s">
        <v>287</v>
      </c>
      <c r="I7" s="214" t="s">
        <v>276</v>
      </c>
      <c r="J7" s="214" t="s">
        <v>233</v>
      </c>
      <c r="L7" s="216"/>
    </row>
    <row r="8" spans="1:12" ht="35.1" customHeight="1">
      <c r="A8" s="328" t="str">
        <f>+'[1]C.Directo'!B9</f>
        <v>2.6.23.24</v>
      </c>
      <c r="B8" s="329" t="str">
        <f>+'[1]C.Directo'!C9</f>
        <v>COSTO DE CONSTRUCCION POR ADMINISTRACION DIRECTA - PERSONAL (RETRIBUCIONES COMPLEMENTARIAS)</v>
      </c>
      <c r="C8" s="318">
        <f>+'C.Directo'!F9</f>
        <v>4776008.1900000004</v>
      </c>
      <c r="D8" s="319">
        <f>+G.General!G10</f>
        <v>436000</v>
      </c>
      <c r="E8" s="319">
        <f>+Supervision!G10</f>
        <v>0</v>
      </c>
      <c r="F8" s="320">
        <f>+Liquidacion!G10</f>
        <v>64300</v>
      </c>
      <c r="G8" s="319">
        <f>+Expediente!G10</f>
        <v>180000</v>
      </c>
      <c r="H8" s="334">
        <f>+'Gastos de Gestion'!G10</f>
        <v>256000</v>
      </c>
      <c r="I8" s="334">
        <f>+'Covid - 19'!G10</f>
        <v>22700</v>
      </c>
      <c r="J8" s="321">
        <f>+SUM(C8:I8)</f>
        <v>5735008.1900000004</v>
      </c>
      <c r="L8" s="217"/>
    </row>
    <row r="9" spans="1:12" ht="35.1" customHeight="1">
      <c r="A9" s="330" t="str">
        <f>+[1]G.General!B9</f>
        <v>2.6.23.25</v>
      </c>
      <c r="B9" s="331" t="s">
        <v>247</v>
      </c>
      <c r="C9" s="322"/>
      <c r="D9" s="323">
        <f>+G.General!G11</f>
        <v>63399.999949999998</v>
      </c>
      <c r="E9" s="323">
        <f>+Supervision!G11</f>
        <v>15200</v>
      </c>
      <c r="F9" s="324">
        <f>+Liquidacion!G11</f>
        <v>7000</v>
      </c>
      <c r="G9" s="323">
        <f>+Expediente!G11</f>
        <v>15496</v>
      </c>
      <c r="H9" s="334">
        <f>+'Gastos de Gestion'!G11</f>
        <v>26000</v>
      </c>
      <c r="I9" s="334">
        <f>+'Covid - 19'!G11</f>
        <v>3266.5</v>
      </c>
      <c r="J9" s="325">
        <f>+SUM(C9:I9)</f>
        <v>130362.49995</v>
      </c>
    </row>
    <row r="10" spans="1:12" ht="35.1" customHeight="1">
      <c r="A10" s="330" t="str">
        <f>+'[1]C.Directo'!B10</f>
        <v>2.6.23.25</v>
      </c>
      <c r="B10" s="331" t="s">
        <v>223</v>
      </c>
      <c r="C10" s="326"/>
      <c r="D10" s="323">
        <f>+G.General!G12</f>
        <v>402100</v>
      </c>
      <c r="E10" s="323">
        <f>+Supervision!G12</f>
        <v>375500</v>
      </c>
      <c r="F10" s="323"/>
      <c r="G10" s="323">
        <f>+Expediente!G12</f>
        <v>15000</v>
      </c>
      <c r="H10" s="334">
        <f>+'Gastos de Gestion'!G12</f>
        <v>150000</v>
      </c>
      <c r="I10" s="334">
        <f>+'Covid - 19'!G12</f>
        <v>633.75</v>
      </c>
      <c r="J10" s="325">
        <f>+SUM(C10:I10)</f>
        <v>943233.75</v>
      </c>
    </row>
    <row r="11" spans="1:12" ht="35.1" customHeight="1">
      <c r="A11" s="330" t="str">
        <f>+'[1]C.Directo'!B11</f>
        <v>2.6.23.25</v>
      </c>
      <c r="B11" s="331" t="str">
        <f>+'[1]C.Directo'!C11</f>
        <v>COSTO DE CONSTRUCCION POR ADMINISTRACION DIRECTA - BIENES (MATERIALES DE CONSTRUCCION)</v>
      </c>
      <c r="C11" s="326">
        <f>+'C.Directo'!F11+'C.Directo'!F43</f>
        <v>7907632.7599999998</v>
      </c>
      <c r="D11" s="323"/>
      <c r="E11" s="323"/>
      <c r="F11" s="323"/>
      <c r="G11" s="323"/>
      <c r="H11" s="334"/>
      <c r="I11" s="334"/>
      <c r="J11" s="325">
        <f t="shared" ref="J11:J14" si="0">+SUM(C11:G11)</f>
        <v>7907632.7599999998</v>
      </c>
    </row>
    <row r="12" spans="1:12" ht="35.1" customHeight="1">
      <c r="A12" s="330" t="str">
        <f>+'[1]C.Directo'!B12</f>
        <v>2.6.23.25</v>
      </c>
      <c r="B12" s="331" t="str">
        <f>+'[1]C.Directo'!C12</f>
        <v>COSTO DE CONSTRUCCION POR ADMINISTRACION DIRECTA - BIENES (HERRAMIENTAS)</v>
      </c>
      <c r="C12" s="326">
        <f>+'C.Directo'!F12</f>
        <v>139981.06</v>
      </c>
      <c r="D12" s="324"/>
      <c r="E12" s="324"/>
      <c r="F12" s="324"/>
      <c r="G12" s="323"/>
      <c r="H12" s="334"/>
      <c r="I12" s="334"/>
      <c r="J12" s="325">
        <f t="shared" si="0"/>
        <v>139981.06</v>
      </c>
    </row>
    <row r="13" spans="1:12" ht="35.1" customHeight="1">
      <c r="A13" s="330" t="str">
        <f>+'[1]C.Directo'!B13</f>
        <v>2.6.23.26</v>
      </c>
      <c r="B13" s="331" t="str">
        <f>+'C.Directo'!B439</f>
        <v>COSTO DE CONSTRUCCION POR ADMINISTRACION DIRECTA - EQUIPOS</v>
      </c>
      <c r="C13" s="326">
        <f>'C.Directo'!F462</f>
        <v>495772.59</v>
      </c>
      <c r="D13" s="323"/>
      <c r="E13" s="324"/>
      <c r="F13" s="323"/>
      <c r="G13" s="323"/>
      <c r="H13" s="334"/>
      <c r="I13" s="334"/>
      <c r="J13" s="325">
        <f t="shared" si="0"/>
        <v>495772.59</v>
      </c>
    </row>
    <row r="14" spans="1:12" ht="35.1" customHeight="1">
      <c r="A14" s="332" t="s">
        <v>200</v>
      </c>
      <c r="B14" s="333" t="str">
        <f>+'C.Directo'!B464</f>
        <v>SUBCONTRATAS</v>
      </c>
      <c r="C14" s="327">
        <f>'C.Directo'!F493</f>
        <v>231247.08</v>
      </c>
      <c r="D14" s="323"/>
      <c r="E14" s="324"/>
      <c r="F14" s="324"/>
      <c r="G14" s="323"/>
      <c r="H14" s="334"/>
      <c r="I14" s="334"/>
      <c r="J14" s="325">
        <f t="shared" si="0"/>
        <v>231247.08</v>
      </c>
    </row>
    <row r="15" spans="1:12" ht="35.1" customHeight="1" thickBot="1">
      <c r="A15" s="218"/>
      <c r="B15" s="219"/>
      <c r="C15" s="220"/>
      <c r="D15" s="221"/>
      <c r="E15" s="221"/>
      <c r="F15" s="221"/>
      <c r="G15" s="221"/>
      <c r="H15" s="335"/>
      <c r="I15" s="335"/>
      <c r="J15" s="222"/>
      <c r="L15" s="223"/>
    </row>
    <row r="16" spans="1:12" ht="19.5" thickBot="1">
      <c r="A16" s="426" t="s">
        <v>3</v>
      </c>
      <c r="B16" s="426"/>
      <c r="C16" s="224">
        <f>+SUM(C8:C14)</f>
        <v>13550641.68</v>
      </c>
      <c r="D16" s="224">
        <f>SUM(D8:D15)</f>
        <v>901499.99994999997</v>
      </c>
      <c r="E16" s="224">
        <f>SUM(E8:E15)</f>
        <v>390700</v>
      </c>
      <c r="F16" s="224">
        <f>+SUM(F8:F14)</f>
        <v>71300</v>
      </c>
      <c r="G16" s="224">
        <f>SUM(G8:G14)</f>
        <v>210496</v>
      </c>
      <c r="H16" s="224">
        <f>SUM(H8:H14)</f>
        <v>432000</v>
      </c>
      <c r="I16" s="224">
        <f>SUM(I8:I14)</f>
        <v>26600.25</v>
      </c>
      <c r="J16" s="224">
        <f>+C16+D16+E16+F16+G16+H16+I16</f>
        <v>15583237.929949999</v>
      </c>
      <c r="K16" s="223"/>
      <c r="L16" s="223"/>
    </row>
    <row r="17" spans="1:15" ht="19.5" thickBot="1">
      <c r="A17" s="426" t="s">
        <v>234</v>
      </c>
      <c r="B17" s="426" t="s">
        <v>234</v>
      </c>
      <c r="C17" s="224"/>
      <c r="D17" s="225">
        <f>+D16/C16*100</f>
        <v>6.6528214769383531</v>
      </c>
      <c r="E17" s="225">
        <f>+E16/C16*100</f>
        <v>2.8832582930493369</v>
      </c>
      <c r="F17" s="225">
        <f>+F16/C16*100</f>
        <v>0.5261743442396154</v>
      </c>
      <c r="G17" s="225">
        <f>+G16/C16*100</f>
        <v>1.5534024511228903</v>
      </c>
      <c r="H17" s="225">
        <f>+H16/C16*100</f>
        <v>3.188040907594865</v>
      </c>
      <c r="I17" s="225">
        <f>+I16/C16*100</f>
        <v>0.19630251192650533</v>
      </c>
      <c r="J17" s="224"/>
    </row>
    <row r="18" spans="1:15" s="200" customFormat="1" ht="14.25" customHeight="1">
      <c r="A18" s="226"/>
      <c r="B18" s="226"/>
      <c r="C18" s="227"/>
      <c r="D18" s="227"/>
      <c r="E18" s="227"/>
      <c r="F18" s="227"/>
      <c r="J18" s="227"/>
    </row>
    <row r="19" spans="1:15" ht="9" customHeight="1">
      <c r="C19" s="223"/>
    </row>
    <row r="20" spans="1:15" ht="13.5" thickBot="1"/>
    <row r="21" spans="1:15" ht="16.899999999999999" customHeight="1" thickBot="1">
      <c r="B21" s="228" t="s">
        <v>23</v>
      </c>
      <c r="C21" s="229" t="s">
        <v>234</v>
      </c>
      <c r="D21" s="230" t="s">
        <v>14</v>
      </c>
    </row>
    <row r="22" spans="1:15" ht="16.899999999999999" customHeight="1" thickBot="1">
      <c r="B22" s="231" t="s">
        <v>235</v>
      </c>
      <c r="C22" s="232"/>
      <c r="D22" s="233">
        <f>+C8</f>
        <v>4776008.1900000004</v>
      </c>
      <c r="E22" s="248"/>
      <c r="K22" s="223"/>
      <c r="M22" s="223"/>
      <c r="O22" s="223"/>
    </row>
    <row r="23" spans="1:15" ht="16.899999999999999" customHeight="1" thickBot="1">
      <c r="B23" s="231" t="s">
        <v>236</v>
      </c>
      <c r="C23" s="232"/>
      <c r="D23" s="233">
        <f>+C11</f>
        <v>7907632.7599999998</v>
      </c>
      <c r="K23" s="234"/>
    </row>
    <row r="24" spans="1:15" ht="16.899999999999999" customHeight="1" thickBot="1">
      <c r="B24" s="231" t="s">
        <v>237</v>
      </c>
      <c r="C24" s="232"/>
      <c r="D24" s="233">
        <f>+C14+C13+C12</f>
        <v>867000.73</v>
      </c>
      <c r="J24" s="223"/>
    </row>
    <row r="25" spans="1:15" ht="16.899999999999999" customHeight="1" thickBot="1">
      <c r="B25" s="235" t="s">
        <v>203</v>
      </c>
      <c r="C25" s="229"/>
      <c r="D25" s="236">
        <f>+D22+D23+D24</f>
        <v>13550641.68</v>
      </c>
      <c r="E25" s="223"/>
    </row>
    <row r="26" spans="1:15" ht="16.899999999999999" customHeight="1" thickBot="1">
      <c r="B26" s="237" t="str">
        <f>D7</f>
        <v>Gastos Generales</v>
      </c>
      <c r="C26" s="232">
        <f>D17/100</f>
        <v>6.6528214769383531E-2</v>
      </c>
      <c r="D26" s="233">
        <f>D16</f>
        <v>901499.99994999997</v>
      </c>
      <c r="J26" s="223"/>
      <c r="K26" s="238"/>
    </row>
    <row r="27" spans="1:15" ht="16.899999999999999" customHeight="1" thickBot="1">
      <c r="B27" s="237" t="str">
        <f>E7</f>
        <v>Gastos de Supervisión</v>
      </c>
      <c r="C27" s="232">
        <f>E17/100</f>
        <v>2.8832582930493369E-2</v>
      </c>
      <c r="D27" s="233">
        <f>E16</f>
        <v>390700</v>
      </c>
      <c r="K27" s="238"/>
    </row>
    <row r="28" spans="1:15" ht="16.899999999999999" customHeight="1" thickBot="1">
      <c r="B28" s="237" t="str">
        <f>F7</f>
        <v>Gastos de Liquidacion</v>
      </c>
      <c r="C28" s="232">
        <f>F17/100</f>
        <v>5.2617434423961537E-3</v>
      </c>
      <c r="D28" s="233">
        <f>F16</f>
        <v>71300</v>
      </c>
      <c r="K28" s="238"/>
      <c r="O28" s="239"/>
    </row>
    <row r="29" spans="1:15" ht="16.899999999999999" customHeight="1" thickBot="1">
      <c r="B29" s="237" t="str">
        <f>+G7</f>
        <v>Gastos de Expediente Técnico</v>
      </c>
      <c r="C29" s="232">
        <f>G17/100</f>
        <v>1.5534024511228903E-2</v>
      </c>
      <c r="D29" s="233">
        <f>+G16</f>
        <v>210496</v>
      </c>
      <c r="K29" s="238"/>
      <c r="O29" s="239"/>
    </row>
    <row r="30" spans="1:15" ht="16.899999999999999" customHeight="1" thickBot="1">
      <c r="B30" s="237" t="str">
        <f>+H7</f>
        <v>Gastos de Gestion</v>
      </c>
      <c r="C30" s="232">
        <f>H17/100</f>
        <v>3.1880409075948649E-2</v>
      </c>
      <c r="D30" s="233">
        <f>+H16</f>
        <v>432000</v>
      </c>
      <c r="K30" s="238"/>
      <c r="O30" s="239"/>
    </row>
    <row r="31" spans="1:15" ht="16.899999999999999" customHeight="1" thickBot="1">
      <c r="B31" s="237" t="str">
        <f>+I7</f>
        <v>Gastos Covid - 19</v>
      </c>
      <c r="C31" s="232">
        <f>I17/100</f>
        <v>1.9630251192650533E-3</v>
      </c>
      <c r="D31" s="233">
        <f>+I16</f>
        <v>26600.25</v>
      </c>
      <c r="K31" s="238"/>
      <c r="O31" s="239"/>
    </row>
    <row r="32" spans="1:15" ht="16.899999999999999" customHeight="1" thickBot="1">
      <c r="B32" s="235" t="s">
        <v>238</v>
      </c>
      <c r="C32" s="229"/>
      <c r="D32" s="236">
        <f>+SUM(D26:D31)</f>
        <v>2032596.2499500001</v>
      </c>
      <c r="E32" s="223"/>
    </row>
    <row r="33" spans="2:12" ht="16.899999999999999" customHeight="1" thickBot="1">
      <c r="B33" s="235" t="str">
        <f>J7</f>
        <v>COSTO TOTAL PRESUPUESTO</v>
      </c>
      <c r="C33" s="229"/>
      <c r="D33" s="236">
        <f>+D32+D25</f>
        <v>15583237.929949999</v>
      </c>
      <c r="K33" s="240"/>
      <c r="L33" s="223"/>
    </row>
    <row r="34" spans="2:12">
      <c r="C34" s="234"/>
      <c r="D34" s="241"/>
      <c r="E34" s="234"/>
      <c r="F34" s="234"/>
      <c r="J34" s="234"/>
    </row>
    <row r="35" spans="2:12">
      <c r="C35" s="234"/>
      <c r="E35" s="234"/>
      <c r="F35" s="234"/>
      <c r="G35" s="234"/>
      <c r="H35" s="234"/>
      <c r="I35" s="234"/>
      <c r="J35" s="234"/>
    </row>
    <row r="36" spans="2:12">
      <c r="C36" s="234"/>
      <c r="E36" s="234"/>
      <c r="F36" s="234"/>
      <c r="G36" s="234"/>
      <c r="H36" s="234"/>
      <c r="I36" s="234"/>
      <c r="J36" s="234"/>
    </row>
    <row r="37" spans="2:12">
      <c r="E37" s="234"/>
      <c r="F37" s="234"/>
      <c r="G37" s="234"/>
      <c r="H37" s="234"/>
      <c r="I37" s="234"/>
      <c r="J37" s="234"/>
    </row>
    <row r="38" spans="2:12">
      <c r="B38" s="205" t="s">
        <v>239</v>
      </c>
      <c r="E38" s="234"/>
      <c r="F38" s="234"/>
      <c r="G38" s="234"/>
      <c r="H38" s="234"/>
      <c r="I38" s="234"/>
      <c r="J38" s="234"/>
    </row>
    <row r="39" spans="2:12">
      <c r="E39" s="234"/>
      <c r="F39" s="234"/>
      <c r="G39" s="234"/>
      <c r="H39" s="234"/>
      <c r="I39" s="234"/>
      <c r="J39" s="234"/>
      <c r="K39" s="223"/>
    </row>
    <row r="40" spans="2:12" ht="15.75">
      <c r="B40" s="242" t="s">
        <v>23</v>
      </c>
      <c r="C40" s="243"/>
      <c r="D40" s="244" t="s">
        <v>14</v>
      </c>
      <c r="G40" s="234"/>
      <c r="H40" s="234"/>
      <c r="I40" s="234"/>
      <c r="J40" s="234"/>
    </row>
    <row r="41" spans="2:12" ht="16.5">
      <c r="B41" s="245" t="s">
        <v>235</v>
      </c>
      <c r="C41" s="246"/>
      <c r="D41" s="247"/>
      <c r="J41" s="234"/>
    </row>
    <row r="42" spans="2:12" ht="16.5">
      <c r="B42" s="245" t="s">
        <v>236</v>
      </c>
      <c r="C42" s="246"/>
      <c r="D42" s="247"/>
      <c r="J42" s="234"/>
      <c r="K42" s="248"/>
    </row>
    <row r="43" spans="2:12" ht="16.5">
      <c r="B43" s="245" t="s">
        <v>237</v>
      </c>
      <c r="C43" s="246"/>
      <c r="D43" s="247"/>
      <c r="J43" s="234"/>
    </row>
    <row r="44" spans="2:12" ht="15.75">
      <c r="B44" s="249" t="s">
        <v>203</v>
      </c>
      <c r="C44" s="250"/>
      <c r="D44" s="251">
        <v>1065047.31</v>
      </c>
      <c r="J44" s="234"/>
    </row>
    <row r="45" spans="2:12" ht="16.5">
      <c r="B45" s="252" t="s">
        <v>229</v>
      </c>
      <c r="C45" s="253">
        <v>7.0262948548434706E-2</v>
      </c>
      <c r="D45" s="247">
        <v>74833.36</v>
      </c>
      <c r="J45" s="234"/>
    </row>
    <row r="46" spans="2:12" ht="16.5">
      <c r="B46" s="252" t="s">
        <v>230</v>
      </c>
      <c r="C46" s="253">
        <v>2.4573507588066191E-2</v>
      </c>
      <c r="D46" s="247">
        <v>26171.95</v>
      </c>
      <c r="J46" s="234"/>
    </row>
    <row r="47" spans="2:12" ht="16.5">
      <c r="B47" s="252" t="s">
        <v>231</v>
      </c>
      <c r="C47" s="253">
        <v>3.3005021632662047E-3</v>
      </c>
      <c r="D47" s="247">
        <v>3515.19</v>
      </c>
      <c r="E47" s="223"/>
      <c r="F47" s="223"/>
      <c r="J47" s="254"/>
    </row>
    <row r="48" spans="2:12" ht="16.5">
      <c r="B48" s="252" t="s">
        <v>232</v>
      </c>
      <c r="C48" s="253">
        <v>1.6288431770837448E-2</v>
      </c>
      <c r="D48" s="247">
        <v>17347.95</v>
      </c>
      <c r="E48" s="223"/>
      <c r="F48" s="223"/>
    </row>
    <row r="49" spans="2:6" ht="15.75">
      <c r="B49" s="249" t="s">
        <v>233</v>
      </c>
      <c r="C49" s="250"/>
      <c r="D49" s="251">
        <f>SUM(D44:D48)</f>
        <v>1186915.76</v>
      </c>
      <c r="E49" s="223"/>
      <c r="F49" s="223"/>
    </row>
    <row r="50" spans="2:6">
      <c r="E50" s="223"/>
      <c r="F50" s="223"/>
    </row>
    <row r="51" spans="2:6">
      <c r="B51" s="205" t="s">
        <v>240</v>
      </c>
      <c r="E51" s="223"/>
      <c r="F51" s="223"/>
    </row>
    <row r="52" spans="2:6" ht="15.75">
      <c r="B52" s="242" t="s">
        <v>23</v>
      </c>
      <c r="C52" s="243"/>
      <c r="D52" s="244" t="s">
        <v>14</v>
      </c>
      <c r="E52" s="223"/>
      <c r="F52" s="223"/>
    </row>
    <row r="53" spans="2:6" ht="16.5">
      <c r="B53" s="245" t="s">
        <v>235</v>
      </c>
      <c r="C53" s="246"/>
      <c r="D53" s="247"/>
    </row>
    <row r="54" spans="2:6" ht="16.5">
      <c r="B54" s="245" t="s">
        <v>236</v>
      </c>
      <c r="C54" s="246"/>
      <c r="D54" s="247"/>
    </row>
    <row r="55" spans="2:6" ht="16.5">
      <c r="B55" s="245" t="s">
        <v>237</v>
      </c>
      <c r="C55" s="246"/>
      <c r="D55" s="247"/>
    </row>
    <row r="56" spans="2:6" ht="15.75">
      <c r="B56" s="249" t="s">
        <v>203</v>
      </c>
      <c r="C56" s="250"/>
      <c r="D56" s="251">
        <v>503532.18</v>
      </c>
    </row>
    <row r="57" spans="2:6" ht="16.5">
      <c r="B57" s="252" t="s">
        <v>229</v>
      </c>
      <c r="C57" s="253">
        <v>7.0262948548434734E-2</v>
      </c>
      <c r="D57" s="247">
        <v>35379.660000000003</v>
      </c>
    </row>
    <row r="58" spans="2:6" ht="16.5">
      <c r="B58" s="252" t="s">
        <v>230</v>
      </c>
      <c r="C58" s="253">
        <v>2.4573507588066191E-2</v>
      </c>
      <c r="D58" s="247">
        <v>12373.55</v>
      </c>
    </row>
    <row r="59" spans="2:6" ht="16.5">
      <c r="B59" s="252" t="s">
        <v>231</v>
      </c>
      <c r="C59" s="253">
        <v>3.3005021632662047E-3</v>
      </c>
      <c r="D59" s="247">
        <v>1661.9100000000003</v>
      </c>
    </row>
    <row r="60" spans="2:6" ht="16.5">
      <c r="B60" s="252" t="s">
        <v>232</v>
      </c>
      <c r="C60" s="253">
        <v>1.6288431770837448E-2</v>
      </c>
      <c r="D60" s="247">
        <v>8201.75</v>
      </c>
    </row>
    <row r="61" spans="2:6" ht="15.75">
      <c r="B61" s="249" t="s">
        <v>233</v>
      </c>
      <c r="C61" s="250"/>
      <c r="D61" s="251">
        <f>SUM(D56:D60)</f>
        <v>561149.05000000005</v>
      </c>
    </row>
    <row r="64" spans="2:6">
      <c r="D64" s="223">
        <f>D49+D61</f>
        <v>1748064.81</v>
      </c>
    </row>
    <row r="65" spans="4:4">
      <c r="D65" s="223">
        <f>D33-D64</f>
        <v>13835173.119949998</v>
      </c>
    </row>
  </sheetData>
  <mergeCells count="5">
    <mergeCell ref="A1:J1"/>
    <mergeCell ref="B4:B5"/>
    <mergeCell ref="C4:J5"/>
    <mergeCell ref="A16:B16"/>
    <mergeCell ref="A17:B17"/>
  </mergeCells>
  <printOptions horizontalCentered="1"/>
  <pageMargins left="0" right="0.6692913385826772" top="0.98425196850393704" bottom="0.59055118110236227" header="0.70866141732283472" footer="0"/>
  <pageSetup paperSize="9"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I226"/>
  <sheetViews>
    <sheetView view="pageBreakPreview" topLeftCell="A67" zoomScale="70" zoomScaleNormal="80" zoomScaleSheetLayoutView="70" workbookViewId="0">
      <selection activeCell="G13" sqref="G13"/>
    </sheetView>
  </sheetViews>
  <sheetFormatPr defaultColWidth="11.42578125" defaultRowHeight="12.75"/>
  <cols>
    <col min="1" max="1" width="10.140625" style="30" bestFit="1" customWidth="1"/>
    <col min="2" max="2" width="46.5703125" style="30" customWidth="1"/>
    <col min="3" max="3" width="19.7109375" style="30" customWidth="1"/>
    <col min="4" max="4" width="12.7109375" style="35" customWidth="1"/>
    <col min="5" max="5" width="13.7109375" style="35" customWidth="1"/>
    <col min="6" max="6" width="31.28515625" style="30" customWidth="1"/>
    <col min="7" max="7" width="25.42578125" style="30" customWidth="1"/>
    <col min="8" max="8" width="7.28515625" style="30" customWidth="1"/>
    <col min="9" max="16384" width="11.42578125" style="27"/>
  </cols>
  <sheetData>
    <row r="1" spans="1:8" ht="27" customHeight="1">
      <c r="A1" s="448" t="s">
        <v>63</v>
      </c>
      <c r="B1" s="449"/>
      <c r="C1" s="449"/>
      <c r="D1" s="449"/>
      <c r="E1" s="449"/>
      <c r="F1" s="449"/>
      <c r="G1" s="450"/>
      <c r="H1" s="27"/>
    </row>
    <row r="2" spans="1:8" ht="11.25" customHeight="1">
      <c r="A2" s="28"/>
      <c r="B2" s="28"/>
      <c r="C2" s="28"/>
      <c r="D2" s="29"/>
      <c r="E2" s="29"/>
      <c r="F2" s="28"/>
      <c r="G2" s="28"/>
      <c r="H2" s="27"/>
    </row>
    <row r="3" spans="1:8" ht="11.25" customHeight="1">
      <c r="B3" s="31"/>
      <c r="C3" s="32"/>
      <c r="D3" s="29"/>
      <c r="E3" s="29"/>
      <c r="F3" s="28"/>
      <c r="H3" s="27"/>
    </row>
    <row r="4" spans="1:8" ht="18" customHeight="1">
      <c r="B4" s="86" t="s">
        <v>32</v>
      </c>
      <c r="C4" s="104" t="s">
        <v>139</v>
      </c>
      <c r="D4" s="100"/>
      <c r="E4" s="371"/>
      <c r="F4" s="100"/>
      <c r="G4" s="100"/>
      <c r="H4" s="27"/>
    </row>
    <row r="5" spans="1:8" ht="18" customHeight="1">
      <c r="B5" s="86" t="s">
        <v>62</v>
      </c>
      <c r="C5" s="372" t="s">
        <v>140</v>
      </c>
      <c r="D5" s="129"/>
      <c r="E5" s="373"/>
      <c r="F5" s="129"/>
      <c r="G5" s="374" t="s">
        <v>1</v>
      </c>
      <c r="H5" s="27"/>
    </row>
    <row r="6" spans="1:8" ht="18" customHeight="1">
      <c r="B6" s="375" t="str">
        <f>+Supervision!B6</f>
        <v>EXPEDIENTE TECNICO</v>
      </c>
      <c r="C6" s="433" t="s">
        <v>761</v>
      </c>
      <c r="D6" s="433"/>
      <c r="E6" s="433"/>
      <c r="F6" s="433"/>
      <c r="G6" s="433"/>
      <c r="H6" s="27"/>
    </row>
    <row r="7" spans="1:8" ht="33" customHeight="1">
      <c r="B7" s="375"/>
      <c r="C7" s="433"/>
      <c r="D7" s="433"/>
      <c r="E7" s="433"/>
      <c r="F7" s="433"/>
      <c r="G7" s="433"/>
      <c r="H7" s="27"/>
    </row>
    <row r="8" spans="1:8" ht="11.25" customHeight="1" thickBot="1">
      <c r="B8" s="375"/>
      <c r="C8" s="411"/>
      <c r="D8" s="371"/>
      <c r="E8" s="373"/>
      <c r="F8" s="129"/>
      <c r="G8" s="129"/>
      <c r="H8" s="27"/>
    </row>
    <row r="9" spans="1:8" ht="36" customHeight="1" thickBot="1">
      <c r="B9" s="412" t="s">
        <v>33</v>
      </c>
      <c r="C9" s="434" t="s">
        <v>34</v>
      </c>
      <c r="D9" s="435"/>
      <c r="E9" s="435"/>
      <c r="F9" s="436"/>
      <c r="G9" s="413" t="s">
        <v>133</v>
      </c>
      <c r="H9" s="27"/>
    </row>
    <row r="10" spans="1:8" ht="36" customHeight="1">
      <c r="B10" s="355" t="s">
        <v>135</v>
      </c>
      <c r="C10" s="356" t="s">
        <v>130</v>
      </c>
      <c r="D10" s="357"/>
      <c r="E10" s="358"/>
      <c r="F10" s="359"/>
      <c r="G10" s="352">
        <f>+G36</f>
        <v>436000</v>
      </c>
    </row>
    <row r="11" spans="1:8" ht="36" customHeight="1">
      <c r="B11" s="360" t="s">
        <v>136</v>
      </c>
      <c r="C11" s="361" t="s">
        <v>131</v>
      </c>
      <c r="D11" s="362"/>
      <c r="E11" s="363"/>
      <c r="F11" s="364"/>
      <c r="G11" s="353">
        <f>+G56</f>
        <v>63399.999949999998</v>
      </c>
    </row>
    <row r="12" spans="1:8" ht="36" customHeight="1" thickBot="1">
      <c r="B12" s="360" t="s">
        <v>137</v>
      </c>
      <c r="C12" s="361" t="s">
        <v>132</v>
      </c>
      <c r="D12" s="362"/>
      <c r="E12" s="363"/>
      <c r="F12" s="364"/>
      <c r="G12" s="353">
        <f>+G184</f>
        <v>402100</v>
      </c>
    </row>
    <row r="13" spans="1:8" ht="36" customHeight="1" thickBot="1">
      <c r="B13" s="365" t="s">
        <v>38</v>
      </c>
      <c r="C13" s="366"/>
      <c r="D13" s="367"/>
      <c r="E13" s="368"/>
      <c r="F13" s="369"/>
      <c r="G13" s="354">
        <f>SUM(G10:G12)</f>
        <v>901499.99994999997</v>
      </c>
    </row>
    <row r="14" spans="1:8" ht="18" customHeight="1">
      <c r="B14" s="31"/>
      <c r="C14" s="17"/>
      <c r="D14" s="29"/>
      <c r="G14" s="42"/>
    </row>
    <row r="15" spans="1:8" ht="18" hidden="1" customHeight="1" thickBot="1">
      <c r="B15" s="1" t="s">
        <v>33</v>
      </c>
      <c r="C15" s="468" t="s">
        <v>34</v>
      </c>
      <c r="D15" s="468"/>
      <c r="E15" s="468"/>
      <c r="F15" s="2"/>
      <c r="G15" s="36"/>
    </row>
    <row r="16" spans="1:8" ht="18" hidden="1" customHeight="1">
      <c r="B16" s="115" t="s">
        <v>126</v>
      </c>
      <c r="C16" s="427" t="s">
        <v>35</v>
      </c>
      <c r="D16" s="428"/>
      <c r="E16" s="429"/>
      <c r="F16" s="112"/>
      <c r="G16" s="37"/>
    </row>
    <row r="17" spans="1:7" ht="18" hidden="1" customHeight="1">
      <c r="B17" s="116"/>
      <c r="C17" s="430" t="s">
        <v>19</v>
      </c>
      <c r="D17" s="431"/>
      <c r="E17" s="432"/>
      <c r="F17" s="112"/>
      <c r="G17" s="37"/>
    </row>
    <row r="18" spans="1:7" ht="18" hidden="1" customHeight="1">
      <c r="B18" s="116"/>
      <c r="C18" s="430" t="s">
        <v>21</v>
      </c>
      <c r="D18" s="431"/>
      <c r="E18" s="432"/>
      <c r="F18" s="112"/>
      <c r="G18" s="37"/>
    </row>
    <row r="19" spans="1:7" ht="18" hidden="1" customHeight="1">
      <c r="B19" s="121" t="s">
        <v>129</v>
      </c>
      <c r="C19" s="451" t="s">
        <v>93</v>
      </c>
      <c r="D19" s="452"/>
      <c r="E19" s="453"/>
      <c r="F19" s="122"/>
      <c r="G19" s="37"/>
    </row>
    <row r="20" spans="1:7" ht="18" hidden="1" customHeight="1">
      <c r="B20" s="113" t="s">
        <v>127</v>
      </c>
      <c r="C20" s="457" t="s">
        <v>37</v>
      </c>
      <c r="D20" s="458"/>
      <c r="E20" s="459"/>
      <c r="F20" s="114"/>
      <c r="G20" s="37"/>
    </row>
    <row r="21" spans="1:7" ht="18" hidden="1" customHeight="1">
      <c r="B21" s="113" t="s">
        <v>127</v>
      </c>
      <c r="C21" s="457" t="s">
        <v>117</v>
      </c>
      <c r="D21" s="458"/>
      <c r="E21" s="459"/>
      <c r="F21" s="114"/>
      <c r="G21" s="37"/>
    </row>
    <row r="22" spans="1:7" ht="18" hidden="1" customHeight="1">
      <c r="B22" s="119" t="s">
        <v>128</v>
      </c>
      <c r="C22" s="454" t="s">
        <v>123</v>
      </c>
      <c r="D22" s="455"/>
      <c r="E22" s="456"/>
      <c r="F22" s="118"/>
      <c r="G22" s="37"/>
    </row>
    <row r="23" spans="1:7" ht="18" hidden="1" customHeight="1">
      <c r="B23" s="120" t="s">
        <v>127</v>
      </c>
      <c r="C23" s="457" t="s">
        <v>26</v>
      </c>
      <c r="D23" s="458"/>
      <c r="E23" s="459"/>
      <c r="F23" s="114"/>
      <c r="G23" s="37"/>
    </row>
    <row r="24" spans="1:7" ht="18" hidden="1" customHeight="1">
      <c r="B24" s="113" t="s">
        <v>127</v>
      </c>
      <c r="C24" s="457" t="s">
        <v>116</v>
      </c>
      <c r="D24" s="458"/>
      <c r="E24" s="459"/>
      <c r="F24" s="114"/>
      <c r="G24" s="37"/>
    </row>
    <row r="25" spans="1:7" ht="18" hidden="1" customHeight="1">
      <c r="B25" s="117" t="s">
        <v>128</v>
      </c>
      <c r="C25" s="454" t="s">
        <v>118</v>
      </c>
      <c r="D25" s="455"/>
      <c r="E25" s="456"/>
      <c r="F25" s="118"/>
      <c r="G25" s="37"/>
    </row>
    <row r="26" spans="1:7" ht="18" hidden="1" customHeight="1">
      <c r="B26" s="113" t="s">
        <v>127</v>
      </c>
      <c r="C26" s="457" t="s">
        <v>47</v>
      </c>
      <c r="D26" s="458"/>
      <c r="E26" s="459"/>
      <c r="F26" s="114"/>
      <c r="G26" s="37"/>
    </row>
    <row r="27" spans="1:7" ht="18" hidden="1" customHeight="1" thickBot="1">
      <c r="B27" s="113" t="s">
        <v>129</v>
      </c>
      <c r="C27" s="465" t="s">
        <v>114</v>
      </c>
      <c r="D27" s="466"/>
      <c r="E27" s="467"/>
      <c r="F27" s="114"/>
      <c r="G27" s="37"/>
    </row>
    <row r="28" spans="1:7" ht="18" hidden="1" customHeight="1" thickBot="1">
      <c r="B28" s="462" t="s">
        <v>38</v>
      </c>
      <c r="C28" s="463"/>
      <c r="D28" s="463"/>
      <c r="E28" s="464"/>
      <c r="F28" s="6"/>
      <c r="G28" s="38"/>
    </row>
    <row r="29" spans="1:7" ht="18" hidden="1" customHeight="1">
      <c r="B29" s="39"/>
      <c r="C29" s="39"/>
      <c r="D29" s="39"/>
      <c r="E29" s="39"/>
      <c r="F29" s="40"/>
      <c r="G29" s="38"/>
    </row>
    <row r="30" spans="1:7" ht="18" hidden="1" customHeight="1">
      <c r="B30" s="39"/>
      <c r="C30" s="39"/>
      <c r="D30" s="39"/>
      <c r="E30" s="39"/>
      <c r="F30" s="40"/>
      <c r="G30" s="35"/>
    </row>
    <row r="31" spans="1:7" ht="18" customHeight="1">
      <c r="A31" s="41"/>
      <c r="B31" s="41"/>
      <c r="C31" s="42"/>
      <c r="F31" s="42"/>
    </row>
    <row r="32" spans="1:7" ht="25.5" customHeight="1">
      <c r="A32" s="460" t="s">
        <v>39</v>
      </c>
      <c r="B32" s="461"/>
      <c r="C32" s="461"/>
      <c r="D32" s="461"/>
      <c r="E32" s="461"/>
      <c r="F32" s="461"/>
      <c r="G32" s="461"/>
    </row>
    <row r="33" spans="1:8" ht="12" customHeight="1">
      <c r="A33" s="43"/>
      <c r="B33" s="44"/>
      <c r="C33" s="45"/>
      <c r="D33" s="29"/>
      <c r="E33" s="29"/>
      <c r="F33" s="44"/>
      <c r="G33" s="29"/>
    </row>
    <row r="34" spans="1:8" ht="14.25" customHeight="1">
      <c r="A34" s="460" t="s">
        <v>40</v>
      </c>
      <c r="B34" s="460"/>
      <c r="C34" s="460"/>
      <c r="D34" s="460"/>
      <c r="E34" s="460"/>
      <c r="F34" s="460"/>
      <c r="G34" s="460"/>
    </row>
    <row r="35" spans="1:8" ht="12.75" customHeight="1">
      <c r="A35" s="28"/>
      <c r="B35" s="28"/>
      <c r="C35" s="46"/>
      <c r="D35" s="29"/>
      <c r="E35" s="29"/>
      <c r="F35" s="28"/>
      <c r="G35" s="28"/>
    </row>
    <row r="36" spans="1:8" s="126" customFormat="1" ht="18" customHeight="1">
      <c r="A36" s="132" t="s">
        <v>135</v>
      </c>
      <c r="B36" s="132" t="s">
        <v>130</v>
      </c>
      <c r="C36" s="133"/>
      <c r="D36" s="134"/>
      <c r="E36" s="135"/>
      <c r="F36" s="136" t="s">
        <v>0</v>
      </c>
      <c r="G36" s="130">
        <f>+F53</f>
        <v>436000</v>
      </c>
      <c r="H36" s="30"/>
    </row>
    <row r="37" spans="1:8" s="126" customFormat="1" ht="12.75" customHeight="1">
      <c r="A37" s="52"/>
      <c r="B37" s="53"/>
      <c r="C37" s="42"/>
      <c r="D37" s="49"/>
      <c r="E37" s="49"/>
      <c r="F37" s="42"/>
      <c r="G37" s="42"/>
      <c r="H37" s="30"/>
    </row>
    <row r="38" spans="1:8" s="126" customFormat="1" ht="12.75" customHeight="1">
      <c r="A38" s="18" t="s">
        <v>12</v>
      </c>
      <c r="B38" s="19" t="s">
        <v>13</v>
      </c>
      <c r="C38" s="42"/>
      <c r="D38" s="49"/>
      <c r="E38" s="49"/>
      <c r="F38" s="42"/>
      <c r="G38" s="42"/>
      <c r="H38" s="30"/>
    </row>
    <row r="39" spans="1:8" s="126" customFormat="1" ht="12.75" customHeight="1">
      <c r="A39" s="56"/>
      <c r="B39" s="42"/>
      <c r="C39" s="42"/>
      <c r="D39" s="49"/>
      <c r="E39" s="49"/>
      <c r="F39" s="42"/>
      <c r="G39" s="42"/>
      <c r="H39" s="30"/>
    </row>
    <row r="40" spans="1:8" s="126" customFormat="1" ht="12.75" customHeight="1">
      <c r="A40" s="28"/>
      <c r="B40" s="20" t="s">
        <v>41</v>
      </c>
      <c r="C40" s="42"/>
      <c r="D40" s="49"/>
      <c r="E40" s="49"/>
      <c r="F40" s="42"/>
      <c r="G40" s="42"/>
      <c r="H40" s="30"/>
    </row>
    <row r="41" spans="1:8" s="126" customFormat="1" ht="12.75" customHeight="1">
      <c r="A41" s="28"/>
      <c r="B41" s="55"/>
      <c r="C41" s="42"/>
      <c r="D41" s="49"/>
      <c r="E41" s="49"/>
      <c r="F41" s="42"/>
      <c r="G41" s="42"/>
      <c r="H41" s="30"/>
    </row>
    <row r="42" spans="1:8" s="126" customFormat="1" ht="12.75" customHeight="1">
      <c r="A42" s="56"/>
      <c r="B42" s="57" t="s">
        <v>42</v>
      </c>
      <c r="C42" s="58" t="s">
        <v>43</v>
      </c>
      <c r="D42" s="58" t="s">
        <v>44</v>
      </c>
      <c r="E42" s="58" t="s">
        <v>14</v>
      </c>
      <c r="F42" s="58" t="s">
        <v>4</v>
      </c>
      <c r="G42" s="42"/>
      <c r="H42" s="30"/>
    </row>
    <row r="43" spans="1:8" s="126" customFormat="1" ht="12.75" customHeight="1">
      <c r="A43" s="28"/>
      <c r="B43" s="25" t="s">
        <v>762</v>
      </c>
      <c r="C43" s="23">
        <v>1</v>
      </c>
      <c r="D43" s="23">
        <v>14</v>
      </c>
      <c r="E43" s="23">
        <v>3500</v>
      </c>
      <c r="F43" s="25">
        <f>+C43*D43*E43</f>
        <v>49000</v>
      </c>
      <c r="G43" s="42"/>
      <c r="H43" s="30"/>
    </row>
    <row r="44" spans="1:8" s="126" customFormat="1" ht="12.75" customHeight="1">
      <c r="A44" s="28"/>
      <c r="B44" s="25" t="s">
        <v>763</v>
      </c>
      <c r="C44" s="23">
        <v>1</v>
      </c>
      <c r="D44" s="23">
        <v>14</v>
      </c>
      <c r="E44" s="23">
        <v>3000</v>
      </c>
      <c r="F44" s="25">
        <f t="shared" ref="F44:F52" si="0">+C44*D44*E44</f>
        <v>42000</v>
      </c>
      <c r="G44" s="42"/>
      <c r="H44" s="30"/>
    </row>
    <row r="45" spans="1:8" s="126" customFormat="1" ht="12.75" customHeight="1">
      <c r="A45" s="28"/>
      <c r="B45" s="25" t="s">
        <v>764</v>
      </c>
      <c r="C45" s="23">
        <v>1</v>
      </c>
      <c r="D45" s="23">
        <v>14</v>
      </c>
      <c r="E45" s="23">
        <v>2500</v>
      </c>
      <c r="F45" s="25">
        <f t="shared" si="0"/>
        <v>35000</v>
      </c>
      <c r="G45" s="42"/>
      <c r="H45" s="30"/>
    </row>
    <row r="46" spans="1:8" s="126" customFormat="1" ht="12.75" customHeight="1">
      <c r="A46" s="28"/>
      <c r="B46" s="25" t="s">
        <v>765</v>
      </c>
      <c r="C46" s="23">
        <v>1</v>
      </c>
      <c r="D46" s="23">
        <v>10</v>
      </c>
      <c r="E46" s="23">
        <v>6500</v>
      </c>
      <c r="F46" s="25">
        <f t="shared" si="0"/>
        <v>65000</v>
      </c>
      <c r="G46" s="42"/>
      <c r="H46" s="30"/>
    </row>
    <row r="47" spans="1:8" s="126" customFormat="1" ht="12.75" customHeight="1">
      <c r="A47" s="28"/>
      <c r="B47" s="25" t="s">
        <v>766</v>
      </c>
      <c r="C47" s="23">
        <v>1</v>
      </c>
      <c r="D47" s="23">
        <v>10</v>
      </c>
      <c r="E47" s="23">
        <v>6500</v>
      </c>
      <c r="F47" s="25">
        <f t="shared" si="0"/>
        <v>65000</v>
      </c>
      <c r="G47" s="42"/>
      <c r="H47" s="30"/>
    </row>
    <row r="48" spans="1:8" s="126" customFormat="1" ht="12.75" customHeight="1">
      <c r="A48" s="28"/>
      <c r="B48" s="25" t="s">
        <v>767</v>
      </c>
      <c r="C48" s="23">
        <v>1</v>
      </c>
      <c r="D48" s="23">
        <v>6</v>
      </c>
      <c r="E48" s="23">
        <v>6000</v>
      </c>
      <c r="F48" s="25">
        <f t="shared" si="0"/>
        <v>36000</v>
      </c>
      <c r="G48" s="42"/>
      <c r="H48" s="30"/>
    </row>
    <row r="49" spans="1:8" s="126" customFormat="1" ht="12.75" customHeight="1">
      <c r="A49" s="28"/>
      <c r="B49" s="25" t="s">
        <v>768</v>
      </c>
      <c r="C49" s="23">
        <v>1</v>
      </c>
      <c r="D49" s="23">
        <v>6</v>
      </c>
      <c r="E49" s="23">
        <v>6000</v>
      </c>
      <c r="F49" s="25">
        <f t="shared" si="0"/>
        <v>36000</v>
      </c>
      <c r="G49" s="42"/>
      <c r="H49" s="30"/>
    </row>
    <row r="50" spans="1:8" s="126" customFormat="1" ht="12.75" customHeight="1">
      <c r="A50" s="28"/>
      <c r="B50" s="25" t="s">
        <v>769</v>
      </c>
      <c r="C50" s="23">
        <v>1</v>
      </c>
      <c r="D50" s="23">
        <v>6</v>
      </c>
      <c r="E50" s="23">
        <v>6000</v>
      </c>
      <c r="F50" s="25">
        <f t="shared" si="0"/>
        <v>36000</v>
      </c>
      <c r="G50" s="42"/>
      <c r="H50" s="30"/>
    </row>
    <row r="51" spans="1:8" s="126" customFormat="1" ht="12.75" customHeight="1">
      <c r="A51" s="28"/>
      <c r="B51" s="25" t="s">
        <v>770</v>
      </c>
      <c r="C51" s="23">
        <v>1</v>
      </c>
      <c r="D51" s="23">
        <v>14</v>
      </c>
      <c r="E51" s="23">
        <v>4500</v>
      </c>
      <c r="F51" s="25">
        <f t="shared" si="0"/>
        <v>63000</v>
      </c>
      <c r="G51" s="42"/>
      <c r="H51" s="30"/>
    </row>
    <row r="52" spans="1:8" s="126" customFormat="1" ht="12.75" customHeight="1">
      <c r="A52" s="28"/>
      <c r="B52" s="25" t="s">
        <v>771</v>
      </c>
      <c r="C52" s="23">
        <v>1</v>
      </c>
      <c r="D52" s="23">
        <v>3</v>
      </c>
      <c r="E52" s="23">
        <v>3000</v>
      </c>
      <c r="F52" s="25">
        <f t="shared" si="0"/>
        <v>9000</v>
      </c>
      <c r="G52" s="42"/>
      <c r="H52" s="30"/>
    </row>
    <row r="53" spans="1:8" s="126" customFormat="1" ht="12.75" customHeight="1">
      <c r="A53" s="30"/>
      <c r="B53" s="437" t="s">
        <v>3</v>
      </c>
      <c r="C53" s="437"/>
      <c r="D53" s="437"/>
      <c r="E53" s="437"/>
      <c r="F53" s="59">
        <f>SUM(F43:F52)</f>
        <v>436000</v>
      </c>
      <c r="G53" s="42"/>
      <c r="H53" s="30"/>
    </row>
    <row r="54" spans="1:8" s="126" customFormat="1" ht="12.75" customHeight="1">
      <c r="A54" s="28"/>
      <c r="B54" s="30"/>
      <c r="C54" s="42"/>
      <c r="D54" s="49"/>
      <c r="E54" s="49"/>
      <c r="F54" s="42"/>
      <c r="G54" s="42"/>
      <c r="H54" s="30"/>
    </row>
    <row r="55" spans="1:8" ht="14.25" customHeight="1">
      <c r="A55" s="28"/>
      <c r="B55" s="42"/>
      <c r="C55" s="42"/>
      <c r="D55" s="49"/>
      <c r="E55" s="49"/>
      <c r="F55" s="42"/>
      <c r="G55" s="42"/>
    </row>
    <row r="56" spans="1:8" ht="14.25" customHeight="1">
      <c r="A56" s="137" t="s">
        <v>136</v>
      </c>
      <c r="B56" s="137" t="s">
        <v>131</v>
      </c>
      <c r="C56" s="138"/>
      <c r="D56" s="139"/>
      <c r="E56" s="139"/>
      <c r="F56" s="140" t="s">
        <v>0</v>
      </c>
      <c r="G56" s="131">
        <f>+F67+F74+F91+F100+F110+F119+F158+F182+F170</f>
        <v>63399.999949999998</v>
      </c>
    </row>
    <row r="57" spans="1:8" ht="14.25" customHeight="1">
      <c r="A57" s="28"/>
      <c r="B57" s="42"/>
      <c r="C57" s="42"/>
      <c r="D57" s="49"/>
      <c r="E57" s="49"/>
      <c r="F57" s="42"/>
      <c r="G57" s="42"/>
    </row>
    <row r="58" spans="1:8" ht="15" customHeight="1">
      <c r="A58" s="128" t="s">
        <v>12</v>
      </c>
      <c r="B58" s="19" t="s">
        <v>37</v>
      </c>
      <c r="C58" s="49"/>
      <c r="D58" s="49"/>
      <c r="E58" s="11"/>
    </row>
    <row r="59" spans="1:8" ht="15" customHeight="1">
      <c r="A59" s="54"/>
      <c r="B59" s="55"/>
      <c r="C59" s="49"/>
      <c r="D59" s="49"/>
      <c r="E59" s="49"/>
      <c r="F59" s="69"/>
      <c r="G59" s="42"/>
    </row>
    <row r="60" spans="1:8" ht="14.25" customHeight="1">
      <c r="A60" s="54"/>
      <c r="B60" s="57" t="s">
        <v>45</v>
      </c>
      <c r="C60" s="58" t="s">
        <v>57</v>
      </c>
      <c r="D60" s="58" t="s">
        <v>24</v>
      </c>
      <c r="E60" s="58" t="s">
        <v>5</v>
      </c>
      <c r="F60" s="58" t="s">
        <v>4</v>
      </c>
      <c r="G60" s="42"/>
    </row>
    <row r="61" spans="1:8" ht="14.25" customHeight="1">
      <c r="A61" s="54"/>
      <c r="B61" s="441" t="s">
        <v>283</v>
      </c>
      <c r="C61" s="442"/>
      <c r="D61" s="442"/>
      <c r="E61" s="442"/>
      <c r="F61" s="395">
        <f>+SUM(F62:F66)</f>
        <v>4000</v>
      </c>
      <c r="G61" s="42"/>
    </row>
    <row r="62" spans="1:8" ht="14.25" customHeight="1">
      <c r="A62" s="54"/>
      <c r="B62" s="280" t="s">
        <v>290</v>
      </c>
      <c r="C62" s="384" t="s">
        <v>281</v>
      </c>
      <c r="D62" s="60">
        <v>7</v>
      </c>
      <c r="E62" s="60">
        <v>50</v>
      </c>
      <c r="F62" s="74">
        <f>+E62*D62</f>
        <v>350</v>
      </c>
      <c r="G62" s="42"/>
    </row>
    <row r="63" spans="1:8" ht="14.25" customHeight="1">
      <c r="A63" s="54"/>
      <c r="B63" s="280" t="s">
        <v>298</v>
      </c>
      <c r="C63" s="384" t="s">
        <v>281</v>
      </c>
      <c r="D63" s="60">
        <v>5</v>
      </c>
      <c r="E63" s="60">
        <v>30</v>
      </c>
      <c r="F63" s="74">
        <f>+E63*D63</f>
        <v>150</v>
      </c>
      <c r="G63" s="42"/>
    </row>
    <row r="64" spans="1:8" ht="14.25" customHeight="1">
      <c r="A64" s="54"/>
      <c r="B64" s="280" t="s">
        <v>282</v>
      </c>
      <c r="C64" s="384" t="s">
        <v>280</v>
      </c>
      <c r="D64" s="60">
        <v>7</v>
      </c>
      <c r="E64" s="60">
        <v>450</v>
      </c>
      <c r="F64" s="74">
        <f t="shared" ref="F64:F66" si="1">+E64*D64</f>
        <v>3150</v>
      </c>
      <c r="G64" s="42"/>
    </row>
    <row r="65" spans="1:9" ht="14.25" customHeight="1">
      <c r="A65" s="54"/>
      <c r="B65" s="280" t="s">
        <v>284</v>
      </c>
      <c r="C65" s="384" t="s">
        <v>281</v>
      </c>
      <c r="D65" s="60">
        <v>7</v>
      </c>
      <c r="E65" s="60">
        <v>10</v>
      </c>
      <c r="F65" s="74">
        <f t="shared" si="1"/>
        <v>70</v>
      </c>
      <c r="G65" s="42"/>
    </row>
    <row r="66" spans="1:9" ht="14.25" customHeight="1">
      <c r="A66" s="54"/>
      <c r="B66" s="280" t="s">
        <v>285</v>
      </c>
      <c r="C66" s="384" t="s">
        <v>281</v>
      </c>
      <c r="D66" s="60">
        <v>7</v>
      </c>
      <c r="E66" s="60">
        <v>40</v>
      </c>
      <c r="F66" s="74">
        <f t="shared" si="1"/>
        <v>280</v>
      </c>
      <c r="G66" s="42"/>
    </row>
    <row r="67" spans="1:9" ht="14.25" customHeight="1">
      <c r="A67" s="28"/>
      <c r="B67" s="438" t="s">
        <v>3</v>
      </c>
      <c r="C67" s="439"/>
      <c r="D67" s="439"/>
      <c r="E67" s="440"/>
      <c r="F67" s="393">
        <f>+F61</f>
        <v>4000</v>
      </c>
      <c r="G67" s="42"/>
      <c r="I67" s="125"/>
    </row>
    <row r="68" spans="1:9" ht="15" customHeight="1">
      <c r="A68" s="28"/>
      <c r="B68" s="42"/>
      <c r="C68" s="49"/>
      <c r="D68" s="49"/>
      <c r="E68" s="49"/>
      <c r="F68" s="42"/>
      <c r="G68" s="42"/>
    </row>
    <row r="69" spans="1:9" ht="14.25" customHeight="1">
      <c r="A69" s="128" t="s">
        <v>15</v>
      </c>
      <c r="B69" s="19" t="s">
        <v>117</v>
      </c>
      <c r="C69" s="49"/>
      <c r="D69" s="49"/>
      <c r="E69" s="11"/>
      <c r="F69" s="50"/>
      <c r="G69" s="51"/>
    </row>
    <row r="70" spans="1:9" ht="14.25" customHeight="1">
      <c r="A70" s="54"/>
      <c r="B70" s="55"/>
      <c r="C70" s="49"/>
      <c r="D70" s="49"/>
      <c r="E70" s="49"/>
      <c r="F70" s="69"/>
      <c r="G70" s="42"/>
    </row>
    <row r="71" spans="1:9" ht="15" customHeight="1">
      <c r="A71" s="54"/>
      <c r="B71" s="57" t="s">
        <v>45</v>
      </c>
      <c r="C71" s="58" t="s">
        <v>57</v>
      </c>
      <c r="D71" s="58" t="s">
        <v>24</v>
      </c>
      <c r="E71" s="58" t="s">
        <v>5</v>
      </c>
      <c r="F71" s="58" t="s">
        <v>4</v>
      </c>
      <c r="G71" s="42"/>
    </row>
    <row r="72" spans="1:9" ht="13.5" customHeight="1">
      <c r="A72" s="54"/>
      <c r="B72" s="24" t="s">
        <v>279</v>
      </c>
      <c r="C72" s="60" t="s">
        <v>6</v>
      </c>
      <c r="D72" s="70">
        <v>44.4444444444444</v>
      </c>
      <c r="E72" s="60">
        <v>13.5</v>
      </c>
      <c r="F72" s="74">
        <f>+D72*E72</f>
        <v>599.99999999999943</v>
      </c>
      <c r="G72" s="42"/>
    </row>
    <row r="73" spans="1:9" ht="13.5" customHeight="1">
      <c r="A73" s="54"/>
      <c r="B73" s="73" t="s">
        <v>278</v>
      </c>
      <c r="C73" s="61" t="s">
        <v>6</v>
      </c>
      <c r="D73" s="61">
        <v>100</v>
      </c>
      <c r="E73" s="61">
        <v>14</v>
      </c>
      <c r="F73" s="72">
        <f>E73*D73</f>
        <v>1400</v>
      </c>
      <c r="G73" s="42"/>
    </row>
    <row r="74" spans="1:9" ht="13.5" customHeight="1">
      <c r="A74" s="28"/>
      <c r="B74" s="437" t="s">
        <v>3</v>
      </c>
      <c r="C74" s="437"/>
      <c r="D74" s="437"/>
      <c r="E74" s="437"/>
      <c r="F74" s="59">
        <f>SUM(F72:F73)</f>
        <v>1999.9999999999995</v>
      </c>
      <c r="G74" s="42"/>
    </row>
    <row r="75" spans="1:9" ht="14.25" customHeight="1">
      <c r="A75" s="28"/>
      <c r="B75" s="42"/>
      <c r="C75" s="49"/>
      <c r="D75" s="49"/>
      <c r="E75" s="49"/>
      <c r="F75" s="42"/>
      <c r="G75" s="42"/>
    </row>
    <row r="76" spans="1:9" ht="12.75" customHeight="1">
      <c r="A76" s="128" t="s">
        <v>15</v>
      </c>
      <c r="B76" s="19" t="s">
        <v>52</v>
      </c>
      <c r="C76" s="42"/>
      <c r="D76" s="49"/>
      <c r="E76" s="49"/>
      <c r="F76" s="42"/>
      <c r="G76" s="42"/>
    </row>
    <row r="77" spans="1:9" ht="12.75" customHeight="1">
      <c r="A77" s="54"/>
      <c r="B77" s="55"/>
      <c r="C77" s="42"/>
      <c r="D77" s="49"/>
      <c r="E77" s="49"/>
      <c r="F77" s="42"/>
      <c r="G77" s="42"/>
    </row>
    <row r="78" spans="1:9" ht="12.75" customHeight="1">
      <c r="A78" s="54"/>
      <c r="B78" s="57" t="s">
        <v>45</v>
      </c>
      <c r="C78" s="58" t="s">
        <v>57</v>
      </c>
      <c r="D78" s="58" t="s">
        <v>24</v>
      </c>
      <c r="E78" s="58" t="s">
        <v>5</v>
      </c>
      <c r="F78" s="58" t="s">
        <v>4</v>
      </c>
      <c r="G78" s="42"/>
    </row>
    <row r="79" spans="1:9" ht="12.75" customHeight="1">
      <c r="A79" s="54"/>
      <c r="B79" s="24" t="s">
        <v>58</v>
      </c>
      <c r="C79" s="60" t="s">
        <v>60</v>
      </c>
      <c r="D79" s="60">
        <v>10</v>
      </c>
      <c r="E79" s="60">
        <v>5</v>
      </c>
      <c r="F79" s="74">
        <f t="shared" ref="F79:F90" si="2">+D79*E79</f>
        <v>50</v>
      </c>
      <c r="G79" s="42"/>
    </row>
    <row r="80" spans="1:9" ht="12.75" customHeight="1">
      <c r="A80" s="54"/>
      <c r="B80" s="25" t="s">
        <v>59</v>
      </c>
      <c r="C80" s="23" t="s">
        <v>61</v>
      </c>
      <c r="D80" s="23">
        <v>8</v>
      </c>
      <c r="E80" s="23">
        <v>10</v>
      </c>
      <c r="F80" s="67">
        <f t="shared" si="2"/>
        <v>80</v>
      </c>
      <c r="G80" s="42"/>
    </row>
    <row r="81" spans="1:8" ht="12.75" customHeight="1">
      <c r="A81" s="54"/>
      <c r="B81" s="25" t="s">
        <v>87</v>
      </c>
      <c r="C81" s="23" t="s">
        <v>51</v>
      </c>
      <c r="D81" s="23">
        <v>10</v>
      </c>
      <c r="E81" s="23">
        <v>3</v>
      </c>
      <c r="F81" s="67">
        <f t="shared" si="2"/>
        <v>30</v>
      </c>
      <c r="G81" s="42"/>
    </row>
    <row r="82" spans="1:8" ht="12.75" customHeight="1">
      <c r="A82" s="54"/>
      <c r="B82" s="25" t="s">
        <v>88</v>
      </c>
      <c r="C82" s="23" t="s">
        <v>51</v>
      </c>
      <c r="D82" s="23">
        <v>8</v>
      </c>
      <c r="E82" s="23">
        <v>10</v>
      </c>
      <c r="F82" s="67">
        <f t="shared" si="2"/>
        <v>80</v>
      </c>
      <c r="G82" s="42"/>
    </row>
    <row r="83" spans="1:8" ht="12.75" customHeight="1">
      <c r="A83" s="54"/>
      <c r="B83" s="25" t="s">
        <v>163</v>
      </c>
      <c r="C83" s="23" t="s">
        <v>57</v>
      </c>
      <c r="D83" s="23">
        <v>10</v>
      </c>
      <c r="E83" s="23">
        <v>3</v>
      </c>
      <c r="F83" s="67">
        <f t="shared" si="2"/>
        <v>30</v>
      </c>
      <c r="G83" s="42"/>
    </row>
    <row r="84" spans="1:8" ht="12.75" customHeight="1">
      <c r="A84" s="54"/>
      <c r="B84" s="25" t="s">
        <v>168</v>
      </c>
      <c r="C84" s="23" t="s">
        <v>57</v>
      </c>
      <c r="D84" s="23">
        <v>6</v>
      </c>
      <c r="E84" s="23">
        <v>70</v>
      </c>
      <c r="F84" s="67">
        <f t="shared" si="2"/>
        <v>420</v>
      </c>
      <c r="G84" s="42"/>
    </row>
    <row r="85" spans="1:8" ht="12.75" customHeight="1">
      <c r="A85" s="54"/>
      <c r="B85" s="25" t="s">
        <v>164</v>
      </c>
      <c r="C85" s="23" t="s">
        <v>57</v>
      </c>
      <c r="D85" s="23">
        <v>10</v>
      </c>
      <c r="E85" s="23">
        <v>15</v>
      </c>
      <c r="F85" s="67">
        <f t="shared" si="2"/>
        <v>150</v>
      </c>
      <c r="G85" s="42"/>
    </row>
    <row r="86" spans="1:8" ht="12.75" customHeight="1">
      <c r="A86" s="54"/>
      <c r="B86" s="25" t="s">
        <v>167</v>
      </c>
      <c r="C86" s="23" t="s">
        <v>169</v>
      </c>
      <c r="D86" s="23">
        <v>10</v>
      </c>
      <c r="E86" s="23">
        <v>5</v>
      </c>
      <c r="F86" s="67">
        <f t="shared" si="2"/>
        <v>50</v>
      </c>
      <c r="G86" s="42"/>
    </row>
    <row r="87" spans="1:8" ht="12.75" customHeight="1">
      <c r="A87" s="54"/>
      <c r="B87" s="25" t="s">
        <v>165</v>
      </c>
      <c r="C87" s="23" t="s">
        <v>57</v>
      </c>
      <c r="D87" s="23">
        <v>10</v>
      </c>
      <c r="E87" s="23">
        <v>1</v>
      </c>
      <c r="F87" s="67">
        <f t="shared" si="2"/>
        <v>10</v>
      </c>
      <c r="G87" s="42"/>
    </row>
    <row r="88" spans="1:8" ht="12.75" customHeight="1">
      <c r="A88" s="54"/>
      <c r="B88" s="25" t="s">
        <v>170</v>
      </c>
      <c r="C88" s="23" t="s">
        <v>57</v>
      </c>
      <c r="D88" s="23">
        <v>10</v>
      </c>
      <c r="E88" s="23">
        <v>1</v>
      </c>
      <c r="F88" s="67">
        <f t="shared" si="2"/>
        <v>10</v>
      </c>
      <c r="G88" s="42"/>
    </row>
    <row r="89" spans="1:8" ht="12.75" customHeight="1">
      <c r="A89" s="54"/>
      <c r="B89" s="25" t="s">
        <v>166</v>
      </c>
      <c r="C89" s="23" t="s">
        <v>57</v>
      </c>
      <c r="D89" s="23">
        <v>10</v>
      </c>
      <c r="E89" s="23">
        <v>1</v>
      </c>
      <c r="F89" s="67">
        <f t="shared" si="2"/>
        <v>10</v>
      </c>
      <c r="G89" s="42"/>
    </row>
    <row r="90" spans="1:8" s="12" customFormat="1" ht="14.85" customHeight="1">
      <c r="A90" s="54"/>
      <c r="B90" s="26" t="s">
        <v>53</v>
      </c>
      <c r="C90" s="61" t="s">
        <v>61</v>
      </c>
      <c r="D90" s="61">
        <v>8</v>
      </c>
      <c r="E90" s="61">
        <v>10</v>
      </c>
      <c r="F90" s="72">
        <f t="shared" si="2"/>
        <v>80</v>
      </c>
      <c r="G90" s="42"/>
      <c r="H90" s="13"/>
    </row>
    <row r="91" spans="1:8" s="12" customFormat="1" ht="14.85" customHeight="1">
      <c r="A91" s="54"/>
      <c r="B91" s="437" t="s">
        <v>3</v>
      </c>
      <c r="C91" s="437"/>
      <c r="D91" s="437"/>
      <c r="E91" s="437"/>
      <c r="F91" s="59">
        <f>SUM(F79:F90)</f>
        <v>1000</v>
      </c>
      <c r="G91" s="42"/>
      <c r="H91" s="13"/>
    </row>
    <row r="92" spans="1:8" s="12" customFormat="1" ht="14.85" customHeight="1">
      <c r="A92" s="56" t="s">
        <v>1</v>
      </c>
      <c r="B92" s="64"/>
      <c r="C92" s="42"/>
      <c r="D92" s="49"/>
      <c r="E92" s="49"/>
      <c r="F92" s="42"/>
      <c r="G92" s="42"/>
      <c r="H92" s="13"/>
    </row>
    <row r="93" spans="1:8" s="12" customFormat="1" ht="14.85" customHeight="1">
      <c r="A93" s="128" t="s">
        <v>16</v>
      </c>
      <c r="B93" s="19" t="s">
        <v>291</v>
      </c>
      <c r="C93" s="42"/>
      <c r="D93" s="49"/>
      <c r="E93" s="49"/>
      <c r="F93" s="42"/>
      <c r="G93" s="42"/>
      <c r="H93" s="13"/>
    </row>
    <row r="94" spans="1:8" ht="12.75" customHeight="1">
      <c r="A94" s="54"/>
      <c r="B94" s="55"/>
      <c r="C94" s="42"/>
      <c r="D94" s="49"/>
      <c r="E94" s="49"/>
      <c r="F94" s="42"/>
      <c r="G94" s="42"/>
    </row>
    <row r="95" spans="1:8" ht="12.75" customHeight="1">
      <c r="A95" s="28"/>
      <c r="B95" s="57" t="s">
        <v>45</v>
      </c>
      <c r="C95" s="58" t="s">
        <v>57</v>
      </c>
      <c r="D95" s="58" t="s">
        <v>24</v>
      </c>
      <c r="E95" s="58" t="s">
        <v>5</v>
      </c>
      <c r="F95" s="58" t="s">
        <v>4</v>
      </c>
      <c r="G95" s="42"/>
    </row>
    <row r="96" spans="1:8">
      <c r="A96" s="28"/>
      <c r="B96" s="75" t="s">
        <v>142</v>
      </c>
      <c r="C96" s="60" t="s">
        <v>2</v>
      </c>
      <c r="D96" s="60">
        <v>5000</v>
      </c>
      <c r="E96" s="60">
        <v>0.1</v>
      </c>
      <c r="F96" s="24">
        <f>+E96*D96</f>
        <v>500</v>
      </c>
      <c r="G96" s="42"/>
    </row>
    <row r="97" spans="1:8">
      <c r="A97" s="28"/>
      <c r="B97" s="22" t="s">
        <v>144</v>
      </c>
      <c r="C97" s="23" t="s">
        <v>2</v>
      </c>
      <c r="D97" s="23">
        <v>300</v>
      </c>
      <c r="E97" s="23">
        <v>5</v>
      </c>
      <c r="F97" s="67">
        <f>+D97*E97</f>
        <v>1500</v>
      </c>
      <c r="G97" s="42"/>
    </row>
    <row r="98" spans="1:8" ht="12.75" customHeight="1">
      <c r="A98" s="28"/>
      <c r="B98" s="25" t="s">
        <v>143</v>
      </c>
      <c r="C98" s="23" t="s">
        <v>2</v>
      </c>
      <c r="D98" s="23">
        <v>25</v>
      </c>
      <c r="E98" s="23">
        <v>20</v>
      </c>
      <c r="F98" s="67">
        <f>+D98*E98</f>
        <v>500</v>
      </c>
      <c r="G98" s="42"/>
    </row>
    <row r="99" spans="1:8" ht="12.75" customHeight="1">
      <c r="A99" s="28"/>
      <c r="B99" s="26" t="s">
        <v>119</v>
      </c>
      <c r="C99" s="61" t="s">
        <v>2</v>
      </c>
      <c r="D99" s="61">
        <v>500</v>
      </c>
      <c r="E99" s="61">
        <v>5</v>
      </c>
      <c r="F99" s="72">
        <f>+D99*E99</f>
        <v>2500</v>
      </c>
      <c r="G99" s="42"/>
    </row>
    <row r="100" spans="1:8" ht="12.75" customHeight="1">
      <c r="A100" s="28"/>
      <c r="B100" s="437" t="s">
        <v>3</v>
      </c>
      <c r="C100" s="437"/>
      <c r="D100" s="437"/>
      <c r="E100" s="437"/>
      <c r="F100" s="59">
        <f>SUM(F96:F99)</f>
        <v>5000</v>
      </c>
      <c r="G100" s="42"/>
    </row>
    <row r="101" spans="1:8" ht="12.75" customHeight="1">
      <c r="A101" s="28"/>
      <c r="B101" s="76"/>
      <c r="C101" s="76"/>
      <c r="D101" s="76"/>
      <c r="E101" s="76"/>
      <c r="F101" s="64"/>
      <c r="G101" s="42"/>
    </row>
    <row r="102" spans="1:8" s="12" customFormat="1" ht="14.85" hidden="1" customHeight="1">
      <c r="A102" s="128" t="s">
        <v>138</v>
      </c>
      <c r="B102" s="19" t="s">
        <v>124</v>
      </c>
      <c r="C102" s="42"/>
      <c r="D102" s="49"/>
      <c r="E102" s="49"/>
      <c r="F102" s="42"/>
      <c r="G102" s="42"/>
      <c r="H102" s="13"/>
    </row>
    <row r="103" spans="1:8" ht="12.75" hidden="1" customHeight="1">
      <c r="A103" s="54"/>
      <c r="B103" s="55"/>
      <c r="C103" s="42"/>
      <c r="D103" s="49"/>
      <c r="E103" s="49"/>
      <c r="F103" s="42"/>
      <c r="G103" s="42"/>
    </row>
    <row r="104" spans="1:8" ht="12.75" hidden="1" customHeight="1">
      <c r="A104" s="28"/>
      <c r="B104" s="57" t="s">
        <v>45</v>
      </c>
      <c r="C104" s="58" t="s">
        <v>57</v>
      </c>
      <c r="D104" s="58" t="s">
        <v>24</v>
      </c>
      <c r="E104" s="58" t="s">
        <v>5</v>
      </c>
      <c r="F104" s="58" t="s">
        <v>4</v>
      </c>
      <c r="G104" s="42"/>
    </row>
    <row r="105" spans="1:8" ht="12.75" hidden="1" customHeight="1">
      <c r="A105" s="28"/>
      <c r="B105" s="25" t="s">
        <v>120</v>
      </c>
      <c r="C105" s="23" t="s">
        <v>2</v>
      </c>
      <c r="D105" s="23">
        <v>0</v>
      </c>
      <c r="E105" s="23">
        <v>410</v>
      </c>
      <c r="F105" s="25">
        <f t="shared" ref="F105:F109" si="3">+D105*E105</f>
        <v>0</v>
      </c>
      <c r="G105" s="42"/>
    </row>
    <row r="106" spans="1:8" ht="12.75" hidden="1" customHeight="1">
      <c r="A106" s="28"/>
      <c r="B106" s="25" t="s">
        <v>145</v>
      </c>
      <c r="C106" s="23" t="s">
        <v>2</v>
      </c>
      <c r="D106" s="23">
        <v>0</v>
      </c>
      <c r="E106" s="23">
        <v>300</v>
      </c>
      <c r="F106" s="25">
        <f t="shared" si="3"/>
        <v>0</v>
      </c>
      <c r="G106" s="42"/>
    </row>
    <row r="107" spans="1:8" ht="12.75" hidden="1" customHeight="1">
      <c r="A107" s="28"/>
      <c r="B107" s="25" t="s">
        <v>194</v>
      </c>
      <c r="C107" s="23" t="s">
        <v>2</v>
      </c>
      <c r="D107" s="23">
        <v>0</v>
      </c>
      <c r="E107" s="23">
        <v>2000</v>
      </c>
      <c r="F107" s="25">
        <f t="shared" si="3"/>
        <v>0</v>
      </c>
      <c r="G107" s="42"/>
    </row>
    <row r="108" spans="1:8" ht="12.75" hidden="1" customHeight="1">
      <c r="A108" s="28"/>
      <c r="B108" s="25" t="s">
        <v>146</v>
      </c>
      <c r="C108" s="23" t="s">
        <v>2</v>
      </c>
      <c r="D108" s="23">
        <v>0</v>
      </c>
      <c r="E108" s="23">
        <v>100</v>
      </c>
      <c r="F108" s="25">
        <f t="shared" si="3"/>
        <v>0</v>
      </c>
      <c r="G108" s="42"/>
    </row>
    <row r="109" spans="1:8" ht="12.75" hidden="1" customHeight="1">
      <c r="A109" s="28"/>
      <c r="B109" s="26" t="s">
        <v>121</v>
      </c>
      <c r="C109" s="61" t="s">
        <v>2</v>
      </c>
      <c r="D109" s="61">
        <v>0</v>
      </c>
      <c r="E109" s="61">
        <v>210</v>
      </c>
      <c r="F109" s="26">
        <f t="shared" si="3"/>
        <v>0</v>
      </c>
      <c r="G109" s="42"/>
    </row>
    <row r="110" spans="1:8" ht="12.75" hidden="1" customHeight="1">
      <c r="A110" s="28"/>
      <c r="B110" s="437" t="s">
        <v>3</v>
      </c>
      <c r="C110" s="437"/>
      <c r="D110" s="437"/>
      <c r="E110" s="437"/>
      <c r="F110" s="59">
        <f>SUM(F105:F109)</f>
        <v>0</v>
      </c>
      <c r="G110" s="42"/>
    </row>
    <row r="111" spans="1:8" ht="12.75" customHeight="1">
      <c r="A111" s="28"/>
      <c r="B111" s="42"/>
      <c r="C111" s="49"/>
      <c r="D111" s="49"/>
      <c r="E111" s="49"/>
      <c r="F111" s="42"/>
      <c r="G111" s="42"/>
    </row>
    <row r="112" spans="1:8" ht="12.75" customHeight="1">
      <c r="A112" s="128" t="s">
        <v>17</v>
      </c>
      <c r="B112" s="19" t="s">
        <v>27</v>
      </c>
      <c r="C112" s="42"/>
      <c r="D112" s="49"/>
      <c r="E112" s="49"/>
      <c r="F112" s="42"/>
      <c r="G112" s="42"/>
    </row>
    <row r="113" spans="1:7" ht="12.75" customHeight="1">
      <c r="A113" s="63"/>
      <c r="B113" s="55"/>
      <c r="C113" s="42"/>
      <c r="D113" s="49"/>
      <c r="E113" s="49"/>
      <c r="F113" s="42"/>
      <c r="G113" s="42"/>
    </row>
    <row r="114" spans="1:7" ht="12.75" customHeight="1">
      <c r="A114" s="28"/>
      <c r="B114" s="57" t="s">
        <v>45</v>
      </c>
      <c r="C114" s="58" t="s">
        <v>57</v>
      </c>
      <c r="D114" s="58" t="s">
        <v>24</v>
      </c>
      <c r="E114" s="58" t="s">
        <v>5</v>
      </c>
      <c r="F114" s="58" t="s">
        <v>4</v>
      </c>
      <c r="G114" s="42"/>
    </row>
    <row r="115" spans="1:7" ht="12.75" customHeight="1">
      <c r="A115" s="28"/>
      <c r="B115" s="25" t="s">
        <v>774</v>
      </c>
      <c r="C115" s="23" t="s">
        <v>218</v>
      </c>
      <c r="D115" s="23">
        <v>4</v>
      </c>
      <c r="E115" s="23">
        <v>4500</v>
      </c>
      <c r="F115" s="67">
        <f t="shared" ref="F115:F118" si="4">+D115*E115</f>
        <v>18000</v>
      </c>
      <c r="G115" s="42"/>
    </row>
    <row r="116" spans="1:7" s="30" customFormat="1" ht="12.75" customHeight="1">
      <c r="A116" s="28"/>
      <c r="B116" s="25" t="s">
        <v>775</v>
      </c>
      <c r="C116" s="23" t="s">
        <v>218</v>
      </c>
      <c r="D116" s="23">
        <v>7</v>
      </c>
      <c r="E116" s="23">
        <v>1000</v>
      </c>
      <c r="F116" s="67">
        <f t="shared" si="4"/>
        <v>7000</v>
      </c>
      <c r="G116" s="42"/>
    </row>
    <row r="117" spans="1:7" s="30" customFormat="1" ht="12.75" customHeight="1">
      <c r="A117" s="28"/>
      <c r="B117" s="25" t="s">
        <v>772</v>
      </c>
      <c r="C117" s="23" t="s">
        <v>301</v>
      </c>
      <c r="D117" s="23">
        <v>15</v>
      </c>
      <c r="E117" s="23">
        <v>1000</v>
      </c>
      <c r="F117" s="67">
        <f t="shared" si="4"/>
        <v>15000</v>
      </c>
      <c r="G117" s="42"/>
    </row>
    <row r="118" spans="1:7" s="30" customFormat="1" ht="12.75" customHeight="1">
      <c r="A118" s="28"/>
      <c r="B118" s="25" t="s">
        <v>773</v>
      </c>
      <c r="C118" s="23" t="s">
        <v>218</v>
      </c>
      <c r="D118" s="23">
        <v>15</v>
      </c>
      <c r="E118" s="23">
        <v>200</v>
      </c>
      <c r="F118" s="67">
        <f t="shared" si="4"/>
        <v>3000</v>
      </c>
      <c r="G118" s="42"/>
    </row>
    <row r="119" spans="1:7" s="30" customFormat="1" ht="12.75" customHeight="1">
      <c r="A119" s="56"/>
      <c r="B119" s="437" t="s">
        <v>3</v>
      </c>
      <c r="C119" s="437"/>
      <c r="D119" s="437"/>
      <c r="E119" s="437"/>
      <c r="F119" s="59">
        <f>SUM(F115:F118)</f>
        <v>43000</v>
      </c>
      <c r="G119" s="42"/>
    </row>
    <row r="120" spans="1:7" s="30" customFormat="1" ht="12.75" customHeight="1">
      <c r="A120" s="56"/>
      <c r="B120" s="76"/>
      <c r="C120" s="76"/>
      <c r="D120" s="76"/>
      <c r="E120" s="76"/>
      <c r="F120" s="42"/>
      <c r="G120" s="42"/>
    </row>
    <row r="121" spans="1:7" s="30" customFormat="1" ht="12.75" customHeight="1">
      <c r="A121" s="128" t="s">
        <v>138</v>
      </c>
      <c r="B121" s="19" t="s">
        <v>47</v>
      </c>
      <c r="C121" s="42"/>
      <c r="D121" s="49"/>
      <c r="E121" s="49"/>
      <c r="F121" s="42"/>
      <c r="G121" s="42"/>
    </row>
    <row r="122" spans="1:7" s="30" customFormat="1" ht="12.75" customHeight="1">
      <c r="A122" s="54"/>
      <c r="B122" s="55"/>
      <c r="C122" s="42"/>
      <c r="D122" s="49"/>
      <c r="E122" s="49"/>
      <c r="F122" s="42"/>
      <c r="G122" s="42"/>
    </row>
    <row r="123" spans="1:7" s="30" customFormat="1" ht="12.75" customHeight="1">
      <c r="A123" s="28"/>
      <c r="B123" s="57" t="s">
        <v>45</v>
      </c>
      <c r="C123" s="58" t="s">
        <v>57</v>
      </c>
      <c r="D123" s="58" t="s">
        <v>24</v>
      </c>
      <c r="E123" s="58" t="s">
        <v>5</v>
      </c>
      <c r="F123" s="58" t="s">
        <v>4</v>
      </c>
      <c r="G123" s="42"/>
    </row>
    <row r="124" spans="1:7" s="30" customFormat="1" ht="25.5">
      <c r="A124" s="28"/>
      <c r="B124" s="414" t="s">
        <v>50</v>
      </c>
      <c r="C124" s="23" t="s">
        <v>2</v>
      </c>
      <c r="D124" s="23">
        <v>15</v>
      </c>
      <c r="E124" s="23">
        <v>5</v>
      </c>
      <c r="F124" s="25">
        <f t="shared" ref="F124:F155" si="5">+D124*E124</f>
        <v>75</v>
      </c>
      <c r="G124" s="42"/>
    </row>
    <row r="125" spans="1:7" s="30" customFormat="1" ht="12.75" customHeight="1">
      <c r="A125" s="28"/>
      <c r="B125" s="25" t="s">
        <v>150</v>
      </c>
      <c r="C125" s="23" t="s">
        <v>2</v>
      </c>
      <c r="D125" s="23">
        <v>15</v>
      </c>
      <c r="E125" s="23">
        <v>1</v>
      </c>
      <c r="F125" s="25">
        <f t="shared" si="5"/>
        <v>15</v>
      </c>
      <c r="G125" s="42"/>
    </row>
    <row r="126" spans="1:7" s="30" customFormat="1" ht="12.75" customHeight="1">
      <c r="A126" s="28"/>
      <c r="B126" s="25" t="s">
        <v>151</v>
      </c>
      <c r="C126" s="23" t="s">
        <v>2</v>
      </c>
      <c r="D126" s="23">
        <v>15</v>
      </c>
      <c r="E126" s="23">
        <v>1.5</v>
      </c>
      <c r="F126" s="25">
        <f t="shared" si="5"/>
        <v>22.5</v>
      </c>
      <c r="G126" s="42"/>
    </row>
    <row r="127" spans="1:7" s="30" customFormat="1" ht="12.75" customHeight="1">
      <c r="A127" s="28"/>
      <c r="B127" s="25" t="s">
        <v>319</v>
      </c>
      <c r="C127" s="23" t="s">
        <v>320</v>
      </c>
      <c r="D127" s="23">
        <v>15</v>
      </c>
      <c r="E127" s="23">
        <v>6</v>
      </c>
      <c r="F127" s="25">
        <f t="shared" si="5"/>
        <v>90</v>
      </c>
      <c r="G127" s="42"/>
    </row>
    <row r="128" spans="1:7" s="30" customFormat="1" ht="12.75" customHeight="1">
      <c r="A128" s="28"/>
      <c r="B128" s="25" t="s">
        <v>315</v>
      </c>
      <c r="C128" s="23" t="s">
        <v>2</v>
      </c>
      <c r="D128" s="23">
        <v>15</v>
      </c>
      <c r="E128" s="23">
        <v>1</v>
      </c>
      <c r="F128" s="25">
        <f t="shared" si="5"/>
        <v>15</v>
      </c>
      <c r="G128" s="42"/>
    </row>
    <row r="129" spans="1:7" s="30" customFormat="1" ht="12.75" customHeight="1">
      <c r="A129" s="28"/>
      <c r="B129" s="25" t="s">
        <v>339</v>
      </c>
      <c r="C129" s="23" t="s">
        <v>2</v>
      </c>
      <c r="D129" s="23">
        <v>15</v>
      </c>
      <c r="E129" s="23">
        <v>1.5</v>
      </c>
      <c r="F129" s="25">
        <f t="shared" si="5"/>
        <v>22.5</v>
      </c>
      <c r="G129" s="42"/>
    </row>
    <row r="130" spans="1:7" s="30" customFormat="1" ht="12.75" customHeight="1">
      <c r="A130" s="28"/>
      <c r="B130" s="25" t="s">
        <v>74</v>
      </c>
      <c r="C130" s="23" t="s">
        <v>2</v>
      </c>
      <c r="D130" s="23">
        <v>15</v>
      </c>
      <c r="E130" s="23">
        <v>2.5</v>
      </c>
      <c r="F130" s="25">
        <f t="shared" si="5"/>
        <v>37.5</v>
      </c>
      <c r="G130" s="42"/>
    </row>
    <row r="131" spans="1:7" s="30" customFormat="1" ht="12.75" customHeight="1">
      <c r="A131" s="28"/>
      <c r="B131" s="25" t="s">
        <v>316</v>
      </c>
      <c r="C131" s="23" t="s">
        <v>2</v>
      </c>
      <c r="D131" s="23">
        <v>15</v>
      </c>
      <c r="E131" s="23">
        <v>2.5</v>
      </c>
      <c r="F131" s="25">
        <f t="shared" si="5"/>
        <v>37.5</v>
      </c>
      <c r="G131" s="42"/>
    </row>
    <row r="132" spans="1:7" s="30" customFormat="1" ht="12.75" customHeight="1">
      <c r="A132" s="28"/>
      <c r="B132" s="25" t="s">
        <v>153</v>
      </c>
      <c r="C132" s="23" t="s">
        <v>2</v>
      </c>
      <c r="D132" s="23">
        <v>15</v>
      </c>
      <c r="E132" s="23">
        <v>8</v>
      </c>
      <c r="F132" s="25">
        <f t="shared" si="5"/>
        <v>120</v>
      </c>
      <c r="G132" s="42"/>
    </row>
    <row r="133" spans="1:7" s="30" customFormat="1" ht="12.75" customHeight="1">
      <c r="A133" s="28"/>
      <c r="B133" s="25" t="s">
        <v>317</v>
      </c>
      <c r="C133" s="23" t="s">
        <v>2</v>
      </c>
      <c r="D133" s="23">
        <v>15</v>
      </c>
      <c r="E133" s="23">
        <v>3</v>
      </c>
      <c r="F133" s="25">
        <f t="shared" si="5"/>
        <v>45</v>
      </c>
      <c r="G133" s="42"/>
    </row>
    <row r="134" spans="1:7" s="30" customFormat="1" ht="12.75" customHeight="1">
      <c r="A134" s="28"/>
      <c r="B134" s="25" t="s">
        <v>318</v>
      </c>
      <c r="C134" s="23" t="s">
        <v>2</v>
      </c>
      <c r="D134" s="23">
        <v>15</v>
      </c>
      <c r="E134" s="23">
        <v>93.333330000000004</v>
      </c>
      <c r="F134" s="25">
        <f t="shared" si="5"/>
        <v>1399.9999500000001</v>
      </c>
      <c r="G134" s="42"/>
    </row>
    <row r="135" spans="1:7" s="30" customFormat="1" ht="12.75" customHeight="1">
      <c r="A135" s="28"/>
      <c r="B135" s="25" t="s">
        <v>75</v>
      </c>
      <c r="C135" s="23" t="s">
        <v>2</v>
      </c>
      <c r="D135" s="23">
        <v>15</v>
      </c>
      <c r="E135" s="23">
        <v>12</v>
      </c>
      <c r="F135" s="25">
        <f t="shared" si="5"/>
        <v>180</v>
      </c>
      <c r="G135" s="42"/>
    </row>
    <row r="136" spans="1:7" s="30" customFormat="1" ht="12.75" customHeight="1">
      <c r="A136" s="28"/>
      <c r="B136" s="77" t="s">
        <v>96</v>
      </c>
      <c r="C136" s="66" t="s">
        <v>2</v>
      </c>
      <c r="D136" s="66">
        <v>15</v>
      </c>
      <c r="E136" s="66">
        <v>12</v>
      </c>
      <c r="F136" s="25">
        <f t="shared" si="5"/>
        <v>180</v>
      </c>
      <c r="G136" s="42"/>
    </row>
    <row r="137" spans="1:7" s="30" customFormat="1" ht="12.75" customHeight="1">
      <c r="A137" s="28"/>
      <c r="B137" s="25" t="s">
        <v>97</v>
      </c>
      <c r="C137" s="23" t="s">
        <v>2</v>
      </c>
      <c r="D137" s="23">
        <v>15</v>
      </c>
      <c r="E137" s="23">
        <v>29</v>
      </c>
      <c r="F137" s="25">
        <f t="shared" si="5"/>
        <v>435</v>
      </c>
      <c r="G137" s="42"/>
    </row>
    <row r="138" spans="1:7" s="30" customFormat="1" ht="12.75" customHeight="1">
      <c r="A138" s="28"/>
      <c r="B138" s="25" t="s">
        <v>84</v>
      </c>
      <c r="C138" s="23" t="s">
        <v>2</v>
      </c>
      <c r="D138" s="23">
        <v>15</v>
      </c>
      <c r="E138" s="23">
        <v>0.5</v>
      </c>
      <c r="F138" s="25">
        <f t="shared" si="5"/>
        <v>7.5</v>
      </c>
      <c r="G138" s="42"/>
    </row>
    <row r="139" spans="1:7" s="30" customFormat="1" ht="12.75" customHeight="1">
      <c r="A139" s="28"/>
      <c r="B139" s="25" t="s">
        <v>73</v>
      </c>
      <c r="C139" s="23" t="s">
        <v>46</v>
      </c>
      <c r="D139" s="23">
        <v>14</v>
      </c>
      <c r="E139" s="23">
        <v>7</v>
      </c>
      <c r="F139" s="25">
        <f t="shared" si="5"/>
        <v>98</v>
      </c>
      <c r="G139" s="42"/>
    </row>
    <row r="140" spans="1:7" s="30" customFormat="1" ht="12.75" customHeight="1">
      <c r="A140" s="28"/>
      <c r="B140" s="25" t="s">
        <v>147</v>
      </c>
      <c r="C140" s="23" t="s">
        <v>2</v>
      </c>
      <c r="D140" s="23">
        <v>15</v>
      </c>
      <c r="E140" s="23">
        <v>0.5</v>
      </c>
      <c r="F140" s="25">
        <f t="shared" si="5"/>
        <v>7.5</v>
      </c>
      <c r="G140" s="42"/>
    </row>
    <row r="141" spans="1:7" s="30" customFormat="1" ht="12.75" customHeight="1">
      <c r="A141" s="28"/>
      <c r="B141" s="25" t="s">
        <v>86</v>
      </c>
      <c r="C141" s="23" t="s">
        <v>314</v>
      </c>
      <c r="D141" s="23">
        <v>15</v>
      </c>
      <c r="E141" s="23">
        <v>10.5</v>
      </c>
      <c r="F141" s="25">
        <f t="shared" si="5"/>
        <v>157.5</v>
      </c>
      <c r="G141" s="42"/>
    </row>
    <row r="142" spans="1:7" s="30" customFormat="1" ht="12.75" customHeight="1">
      <c r="A142" s="28"/>
      <c r="B142" s="25" t="s">
        <v>322</v>
      </c>
      <c r="C142" s="23" t="s">
        <v>48</v>
      </c>
      <c r="D142" s="23">
        <v>15</v>
      </c>
      <c r="E142" s="23">
        <f>28*2</f>
        <v>56</v>
      </c>
      <c r="F142" s="25">
        <f t="shared" si="5"/>
        <v>840</v>
      </c>
      <c r="G142" s="42"/>
    </row>
    <row r="143" spans="1:7" s="30" customFormat="1" ht="12.75" customHeight="1">
      <c r="A143" s="28"/>
      <c r="B143" s="25" t="s">
        <v>98</v>
      </c>
      <c r="C143" s="23" t="s">
        <v>99</v>
      </c>
      <c r="D143" s="23">
        <v>15</v>
      </c>
      <c r="E143" s="23">
        <v>15</v>
      </c>
      <c r="F143" s="25">
        <f t="shared" si="5"/>
        <v>225</v>
      </c>
      <c r="G143" s="42"/>
    </row>
    <row r="144" spans="1:7" s="30" customFormat="1" ht="12.75" customHeight="1">
      <c r="A144" s="28"/>
      <c r="B144" s="25" t="s">
        <v>81</v>
      </c>
      <c r="C144" s="23" t="s">
        <v>2</v>
      </c>
      <c r="D144" s="23">
        <v>15</v>
      </c>
      <c r="E144" s="23">
        <v>5.5</v>
      </c>
      <c r="F144" s="25">
        <f t="shared" si="5"/>
        <v>82.5</v>
      </c>
      <c r="G144" s="42"/>
    </row>
    <row r="145" spans="1:7" s="30" customFormat="1" ht="14.25" customHeight="1">
      <c r="A145" s="28"/>
      <c r="B145" s="25" t="s">
        <v>323</v>
      </c>
      <c r="C145" s="23" t="s">
        <v>2</v>
      </c>
      <c r="D145" s="23">
        <v>15</v>
      </c>
      <c r="E145" s="23">
        <v>40</v>
      </c>
      <c r="F145" s="25">
        <f t="shared" si="5"/>
        <v>600</v>
      </c>
      <c r="G145" s="42"/>
    </row>
    <row r="146" spans="1:7" s="30" customFormat="1" ht="12.75" customHeight="1">
      <c r="A146" s="28"/>
      <c r="B146" s="25" t="s">
        <v>101</v>
      </c>
      <c r="C146" s="23" t="s">
        <v>2</v>
      </c>
      <c r="D146" s="23">
        <v>15</v>
      </c>
      <c r="E146" s="23">
        <v>0.5</v>
      </c>
      <c r="F146" s="25">
        <f t="shared" si="5"/>
        <v>7.5</v>
      </c>
      <c r="G146" s="42"/>
    </row>
    <row r="147" spans="1:7" s="30" customFormat="1" ht="12.75" customHeight="1">
      <c r="A147" s="28"/>
      <c r="B147" s="25" t="s">
        <v>324</v>
      </c>
      <c r="C147" s="23" t="s">
        <v>2</v>
      </c>
      <c r="D147" s="23">
        <v>15</v>
      </c>
      <c r="E147" s="23">
        <v>3.5</v>
      </c>
      <c r="F147" s="25">
        <f t="shared" si="5"/>
        <v>52.5</v>
      </c>
      <c r="G147" s="42"/>
    </row>
    <row r="148" spans="1:7" s="30" customFormat="1" ht="12.75" customHeight="1">
      <c r="A148" s="28"/>
      <c r="B148" s="25" t="s">
        <v>78</v>
      </c>
      <c r="C148" s="23" t="s">
        <v>2</v>
      </c>
      <c r="D148" s="23">
        <v>15</v>
      </c>
      <c r="E148" s="23">
        <v>2.8</v>
      </c>
      <c r="F148" s="25">
        <f t="shared" si="5"/>
        <v>42</v>
      </c>
      <c r="G148" s="42"/>
    </row>
    <row r="149" spans="1:7" s="30" customFormat="1" ht="12.75" customHeight="1">
      <c r="A149" s="28"/>
      <c r="B149" s="25" t="s">
        <v>77</v>
      </c>
      <c r="C149" s="23" t="s">
        <v>2</v>
      </c>
      <c r="D149" s="23">
        <v>15</v>
      </c>
      <c r="E149" s="23">
        <v>5</v>
      </c>
      <c r="F149" s="25">
        <f t="shared" si="5"/>
        <v>75</v>
      </c>
      <c r="G149" s="42"/>
    </row>
    <row r="150" spans="1:7" s="30" customFormat="1" ht="12.75" customHeight="1">
      <c r="A150" s="28"/>
      <c r="B150" s="25" t="s">
        <v>321</v>
      </c>
      <c r="C150" s="23" t="s">
        <v>2</v>
      </c>
      <c r="D150" s="23">
        <v>15</v>
      </c>
      <c r="E150" s="23">
        <v>12</v>
      </c>
      <c r="F150" s="25">
        <f t="shared" si="5"/>
        <v>180</v>
      </c>
      <c r="G150" s="42"/>
    </row>
    <row r="151" spans="1:7" s="30" customFormat="1" ht="12.75" customHeight="1">
      <c r="A151" s="28"/>
      <c r="B151" s="25" t="s">
        <v>79</v>
      </c>
      <c r="C151" s="23" t="s">
        <v>2</v>
      </c>
      <c r="D151" s="23">
        <v>13</v>
      </c>
      <c r="E151" s="23">
        <v>15</v>
      </c>
      <c r="F151" s="25">
        <f t="shared" si="5"/>
        <v>195</v>
      </c>
      <c r="G151" s="42"/>
    </row>
    <row r="152" spans="1:7" s="30" customFormat="1" ht="12.75" customHeight="1">
      <c r="A152" s="28"/>
      <c r="B152" s="25" t="s">
        <v>80</v>
      </c>
      <c r="C152" s="23" t="s">
        <v>2</v>
      </c>
      <c r="D152" s="23">
        <v>15</v>
      </c>
      <c r="E152" s="23">
        <v>1.5</v>
      </c>
      <c r="F152" s="25">
        <f t="shared" si="5"/>
        <v>22.5</v>
      </c>
      <c r="G152" s="42"/>
    </row>
    <row r="153" spans="1:7" s="30" customFormat="1" ht="12.75" customHeight="1">
      <c r="A153" s="28"/>
      <c r="B153" s="25" t="s">
        <v>326</v>
      </c>
      <c r="C153" s="23" t="s">
        <v>2</v>
      </c>
      <c r="D153" s="23">
        <v>15</v>
      </c>
      <c r="E153" s="23">
        <v>14</v>
      </c>
      <c r="F153" s="25">
        <f t="shared" si="5"/>
        <v>210</v>
      </c>
      <c r="G153" s="42"/>
    </row>
    <row r="154" spans="1:7" s="30" customFormat="1" ht="12" customHeight="1">
      <c r="A154" s="28"/>
      <c r="B154" s="25" t="s">
        <v>82</v>
      </c>
      <c r="C154" s="23" t="s">
        <v>2</v>
      </c>
      <c r="D154" s="23">
        <v>15</v>
      </c>
      <c r="E154" s="23">
        <v>2.5</v>
      </c>
      <c r="F154" s="25">
        <f t="shared" si="5"/>
        <v>37.5</v>
      </c>
      <c r="G154" s="42"/>
    </row>
    <row r="155" spans="1:7" s="30" customFormat="1" ht="12.75" customHeight="1">
      <c r="A155" s="28"/>
      <c r="B155" s="25" t="s">
        <v>325</v>
      </c>
      <c r="C155" s="416" t="s">
        <v>2</v>
      </c>
      <c r="D155" s="23">
        <v>15</v>
      </c>
      <c r="E155" s="23">
        <v>29</v>
      </c>
      <c r="F155" s="25">
        <f t="shared" si="5"/>
        <v>435</v>
      </c>
      <c r="G155" s="42"/>
    </row>
    <row r="156" spans="1:7" s="30" customFormat="1" ht="12.75" customHeight="1">
      <c r="A156" s="28"/>
      <c r="B156" s="22" t="s">
        <v>327</v>
      </c>
      <c r="C156" s="23" t="s">
        <v>2</v>
      </c>
      <c r="D156" s="23">
        <v>15</v>
      </c>
      <c r="E156" s="23">
        <v>15</v>
      </c>
      <c r="F156" s="25">
        <f t="shared" ref="F156:F157" si="6">+D156*E156</f>
        <v>225</v>
      </c>
      <c r="G156" s="42"/>
    </row>
    <row r="157" spans="1:7" s="30" customFormat="1" ht="12.75" customHeight="1">
      <c r="A157" s="28"/>
      <c r="B157" s="22" t="s">
        <v>328</v>
      </c>
      <c r="C157" s="23" t="s">
        <v>2</v>
      </c>
      <c r="D157" s="23">
        <v>15</v>
      </c>
      <c r="E157" s="23">
        <v>15</v>
      </c>
      <c r="F157" s="25">
        <f t="shared" si="6"/>
        <v>225</v>
      </c>
      <c r="G157" s="42"/>
    </row>
    <row r="158" spans="1:7" ht="13.5" customHeight="1">
      <c r="A158" s="56"/>
      <c r="B158" s="437" t="s">
        <v>3</v>
      </c>
      <c r="C158" s="437"/>
      <c r="D158" s="437"/>
      <c r="E158" s="437"/>
      <c r="F158" s="59">
        <f>SUM(F124:F157)</f>
        <v>6399.9999500000004</v>
      </c>
      <c r="G158" s="42"/>
    </row>
    <row r="159" spans="1:7" ht="13.5" customHeight="1">
      <c r="A159" s="56"/>
      <c r="B159" s="76"/>
      <c r="C159" s="76"/>
      <c r="D159" s="76"/>
      <c r="E159" s="76"/>
      <c r="F159" s="42"/>
      <c r="G159" s="42"/>
    </row>
    <row r="160" spans="1:7" ht="13.5" customHeight="1">
      <c r="A160" s="128" t="s">
        <v>28</v>
      </c>
      <c r="B160" s="19" t="s">
        <v>69</v>
      </c>
      <c r="C160" s="76"/>
      <c r="D160" s="76"/>
      <c r="E160" s="76"/>
      <c r="F160" s="42"/>
      <c r="G160" s="42"/>
    </row>
    <row r="161" spans="1:7" ht="13.5" customHeight="1">
      <c r="A161" s="56"/>
      <c r="B161" s="76"/>
      <c r="C161" s="76"/>
      <c r="D161" s="76"/>
      <c r="E161" s="76"/>
      <c r="F161" s="42"/>
      <c r="G161" s="42"/>
    </row>
    <row r="162" spans="1:7" ht="13.5" customHeight="1">
      <c r="A162" s="56"/>
      <c r="B162" s="78" t="s">
        <v>45</v>
      </c>
      <c r="C162" s="65" t="s">
        <v>57</v>
      </c>
      <c r="D162" s="65" t="s">
        <v>24</v>
      </c>
      <c r="E162" s="65" t="s">
        <v>5</v>
      </c>
      <c r="F162" s="65" t="s">
        <v>4</v>
      </c>
      <c r="G162" s="42"/>
    </row>
    <row r="163" spans="1:7" ht="13.5" customHeight="1">
      <c r="A163" s="56"/>
      <c r="B163" s="184" t="s">
        <v>172</v>
      </c>
      <c r="C163" s="187" t="s">
        <v>57</v>
      </c>
      <c r="D163" s="189">
        <v>27</v>
      </c>
      <c r="E163" s="189">
        <v>5</v>
      </c>
      <c r="F163" s="192">
        <f>D163*E163</f>
        <v>135</v>
      </c>
      <c r="G163" s="42"/>
    </row>
    <row r="164" spans="1:7" ht="13.5" customHeight="1">
      <c r="A164" s="56"/>
      <c r="B164" s="185" t="s">
        <v>173</v>
      </c>
      <c r="C164" s="9" t="s">
        <v>57</v>
      </c>
      <c r="D164" s="190">
        <v>20</v>
      </c>
      <c r="E164" s="190">
        <v>12</v>
      </c>
      <c r="F164" s="193">
        <f t="shared" ref="F164:F169" si="7">D164*E164</f>
        <v>240</v>
      </c>
      <c r="G164" s="42"/>
    </row>
    <row r="165" spans="1:7" ht="13.5" customHeight="1">
      <c r="A165" s="56"/>
      <c r="B165" s="185" t="s">
        <v>174</v>
      </c>
      <c r="C165" s="9" t="s">
        <v>57</v>
      </c>
      <c r="D165" s="190">
        <v>20</v>
      </c>
      <c r="E165" s="190">
        <v>10</v>
      </c>
      <c r="F165" s="193">
        <f t="shared" si="7"/>
        <v>200</v>
      </c>
      <c r="G165" s="42"/>
    </row>
    <row r="166" spans="1:7" ht="13.5" customHeight="1">
      <c r="A166" s="56"/>
      <c r="B166" s="22" t="s">
        <v>175</v>
      </c>
      <c r="C166" s="9" t="s">
        <v>57</v>
      </c>
      <c r="D166" s="190">
        <v>50</v>
      </c>
      <c r="E166" s="190">
        <v>15</v>
      </c>
      <c r="F166" s="193">
        <f t="shared" si="7"/>
        <v>750</v>
      </c>
      <c r="G166" s="42"/>
    </row>
    <row r="167" spans="1:7" ht="13.5" customHeight="1">
      <c r="A167" s="56"/>
      <c r="B167" s="185" t="s">
        <v>176</v>
      </c>
      <c r="C167" s="9" t="s">
        <v>178</v>
      </c>
      <c r="D167" s="190">
        <v>20</v>
      </c>
      <c r="E167" s="190">
        <v>5</v>
      </c>
      <c r="F167" s="193">
        <f t="shared" si="7"/>
        <v>100</v>
      </c>
      <c r="G167" s="42"/>
    </row>
    <row r="168" spans="1:7" s="30" customFormat="1" ht="13.5" customHeight="1">
      <c r="A168" s="56"/>
      <c r="B168" s="22" t="s">
        <v>313</v>
      </c>
      <c r="C168" s="9" t="s">
        <v>57</v>
      </c>
      <c r="D168" s="190">
        <v>20</v>
      </c>
      <c r="E168" s="190">
        <v>10</v>
      </c>
      <c r="F168" s="193">
        <f t="shared" si="7"/>
        <v>200</v>
      </c>
      <c r="G168" s="42"/>
    </row>
    <row r="169" spans="1:7" ht="13.5" customHeight="1">
      <c r="A169" s="56"/>
      <c r="B169" s="186" t="s">
        <v>177</v>
      </c>
      <c r="C169" s="188" t="s">
        <v>57</v>
      </c>
      <c r="D169" s="191">
        <v>15</v>
      </c>
      <c r="E169" s="191">
        <v>25</v>
      </c>
      <c r="F169" s="194">
        <f t="shared" si="7"/>
        <v>375</v>
      </c>
      <c r="G169" s="42"/>
    </row>
    <row r="170" spans="1:7" ht="13.5" customHeight="1">
      <c r="A170" s="56"/>
      <c r="B170" s="447" t="s">
        <v>3</v>
      </c>
      <c r="C170" s="447"/>
      <c r="D170" s="447"/>
      <c r="E170" s="447"/>
      <c r="F170" s="26">
        <f>SUM(F163:F169)</f>
        <v>2000</v>
      </c>
      <c r="G170" s="42"/>
    </row>
    <row r="171" spans="1:7" ht="13.5" customHeight="1">
      <c r="A171" s="56"/>
      <c r="B171" s="76"/>
      <c r="C171" s="76"/>
      <c r="D171" s="76"/>
      <c r="E171" s="76"/>
      <c r="F171" s="42"/>
      <c r="G171" s="42"/>
    </row>
    <row r="172" spans="1:7" ht="12" hidden="1" customHeight="1">
      <c r="A172" s="128" t="s">
        <v>171</v>
      </c>
      <c r="B172" s="19" t="s">
        <v>125</v>
      </c>
      <c r="C172" s="42"/>
      <c r="D172" s="49"/>
      <c r="E172" s="49"/>
      <c r="F172" s="42"/>
      <c r="G172" s="42"/>
    </row>
    <row r="173" spans="1:7" hidden="1">
      <c r="A173" s="54"/>
      <c r="B173" s="55"/>
      <c r="C173" s="42"/>
      <c r="D173" s="49"/>
      <c r="E173" s="49"/>
      <c r="F173" s="42"/>
      <c r="G173" s="42"/>
    </row>
    <row r="174" spans="1:7" hidden="1">
      <c r="A174" s="54"/>
      <c r="B174" s="57" t="s">
        <v>45</v>
      </c>
      <c r="C174" s="58" t="s">
        <v>57</v>
      </c>
      <c r="D174" s="58" t="s">
        <v>24</v>
      </c>
      <c r="E174" s="58" t="s">
        <v>5</v>
      </c>
      <c r="F174" s="58" t="s">
        <v>4</v>
      </c>
      <c r="G174" s="42"/>
    </row>
    <row r="175" spans="1:7" ht="12.75" hidden="1" customHeight="1">
      <c r="A175" s="54"/>
      <c r="B175" s="80" t="s">
        <v>95</v>
      </c>
      <c r="C175" s="79" t="s">
        <v>57</v>
      </c>
      <c r="D175" s="66">
        <v>0</v>
      </c>
      <c r="E175" s="66">
        <v>0</v>
      </c>
      <c r="F175" s="67">
        <f t="shared" ref="F175:F180" si="8">D175*E175</f>
        <v>0</v>
      </c>
      <c r="G175" s="42"/>
    </row>
    <row r="176" spans="1:7" ht="12.75" hidden="1" customHeight="1">
      <c r="A176" s="54"/>
      <c r="B176" s="80" t="s">
        <v>111</v>
      </c>
      <c r="C176" s="79" t="s">
        <v>57</v>
      </c>
      <c r="D176" s="66">
        <v>0</v>
      </c>
      <c r="E176" s="66">
        <v>0</v>
      </c>
      <c r="F176" s="67">
        <f t="shared" si="8"/>
        <v>0</v>
      </c>
      <c r="G176" s="42"/>
    </row>
    <row r="177" spans="1:8" ht="12.75" hidden="1" customHeight="1">
      <c r="A177" s="54"/>
      <c r="B177" s="80" t="s">
        <v>105</v>
      </c>
      <c r="C177" s="79" t="s">
        <v>57</v>
      </c>
      <c r="D177" s="66">
        <v>0</v>
      </c>
      <c r="E177" s="66">
        <v>0</v>
      </c>
      <c r="F177" s="67">
        <f t="shared" si="8"/>
        <v>0</v>
      </c>
      <c r="G177" s="42"/>
    </row>
    <row r="178" spans="1:8" ht="12.75" hidden="1" customHeight="1">
      <c r="A178" s="54"/>
      <c r="B178" s="80" t="s">
        <v>109</v>
      </c>
      <c r="C178" s="79" t="s">
        <v>57</v>
      </c>
      <c r="D178" s="66">
        <v>0</v>
      </c>
      <c r="E178" s="66">
        <v>0</v>
      </c>
      <c r="F178" s="67">
        <f t="shared" si="8"/>
        <v>0</v>
      </c>
      <c r="G178" s="42"/>
    </row>
    <row r="179" spans="1:8" ht="12.75" hidden="1" customHeight="1">
      <c r="A179" s="54"/>
      <c r="B179" s="80" t="s">
        <v>113</v>
      </c>
      <c r="C179" s="79" t="s">
        <v>57</v>
      </c>
      <c r="D179" s="66">
        <v>0</v>
      </c>
      <c r="E179" s="66">
        <v>0</v>
      </c>
      <c r="F179" s="67">
        <f t="shared" si="8"/>
        <v>0</v>
      </c>
      <c r="G179" s="42"/>
    </row>
    <row r="180" spans="1:8" ht="12.75" hidden="1" customHeight="1">
      <c r="A180" s="54"/>
      <c r="B180" s="80" t="s">
        <v>112</v>
      </c>
      <c r="C180" s="79" t="s">
        <v>57</v>
      </c>
      <c r="D180" s="66">
        <v>0</v>
      </c>
      <c r="E180" s="66">
        <v>0</v>
      </c>
      <c r="F180" s="67">
        <f t="shared" si="8"/>
        <v>0</v>
      </c>
      <c r="G180" s="42"/>
    </row>
    <row r="181" spans="1:8" ht="12.75" hidden="1" customHeight="1">
      <c r="A181" s="54"/>
      <c r="B181" s="170" t="s">
        <v>103</v>
      </c>
      <c r="C181" s="171" t="s">
        <v>57</v>
      </c>
      <c r="D181" s="172">
        <v>0</v>
      </c>
      <c r="E181" s="173">
        <v>0</v>
      </c>
      <c r="F181" s="174">
        <f>+D181*E181</f>
        <v>0</v>
      </c>
      <c r="G181" s="42"/>
    </row>
    <row r="182" spans="1:8" ht="12.75" hidden="1" customHeight="1">
      <c r="A182" s="54"/>
      <c r="B182" s="444" t="s">
        <v>3</v>
      </c>
      <c r="C182" s="445"/>
      <c r="D182" s="445"/>
      <c r="E182" s="446"/>
      <c r="F182" s="175">
        <f>SUM(F175:F181)</f>
        <v>0</v>
      </c>
      <c r="G182" s="42"/>
    </row>
    <row r="183" spans="1:8" ht="12.75" customHeight="1">
      <c r="A183" s="141"/>
      <c r="B183" s="142"/>
      <c r="C183" s="142"/>
      <c r="D183" s="142"/>
      <c r="E183" s="142"/>
      <c r="F183" s="143"/>
      <c r="G183" s="143"/>
    </row>
    <row r="184" spans="1:8" s="127" customFormat="1" ht="12.75" customHeight="1">
      <c r="A184" s="144" t="s">
        <v>137</v>
      </c>
      <c r="B184" s="144" t="s">
        <v>132</v>
      </c>
      <c r="C184" s="143"/>
      <c r="D184" s="145"/>
      <c r="E184" s="146"/>
      <c r="F184" s="147" t="s">
        <v>0</v>
      </c>
      <c r="G184" s="148">
        <f>+F194</f>
        <v>402100</v>
      </c>
      <c r="H184" s="30"/>
    </row>
    <row r="185" spans="1:8" s="127" customFormat="1">
      <c r="A185" s="54"/>
      <c r="B185" s="55"/>
      <c r="C185" s="42"/>
      <c r="D185" s="49"/>
      <c r="E185" s="49"/>
      <c r="F185" s="42"/>
      <c r="G185" s="42"/>
      <c r="H185" s="30"/>
    </row>
    <row r="186" spans="1:8" s="127" customFormat="1" ht="15.75">
      <c r="A186" s="128" t="s">
        <v>12</v>
      </c>
      <c r="B186" s="19" t="s">
        <v>115</v>
      </c>
      <c r="C186" s="42"/>
      <c r="D186" s="49"/>
      <c r="E186" s="49"/>
      <c r="F186" s="42"/>
      <c r="G186" s="42"/>
      <c r="H186" s="30"/>
    </row>
    <row r="187" spans="1:8" s="127" customFormat="1">
      <c r="A187" s="54"/>
      <c r="B187" s="55"/>
      <c r="C187" s="42"/>
      <c r="D187" s="49"/>
      <c r="E187" s="49"/>
      <c r="F187" s="42"/>
      <c r="G187" s="42"/>
      <c r="H187" s="30"/>
    </row>
    <row r="188" spans="1:8" s="127" customFormat="1" ht="27" customHeight="1">
      <c r="A188" s="28"/>
      <c r="B188" s="57" t="s">
        <v>45</v>
      </c>
      <c r="C188" s="343" t="s">
        <v>289</v>
      </c>
      <c r="D188" s="58" t="s">
        <v>44</v>
      </c>
      <c r="E188" s="58" t="s">
        <v>5</v>
      </c>
      <c r="F188" s="58" t="s">
        <v>4</v>
      </c>
      <c r="G188" s="42"/>
      <c r="H188" s="30"/>
    </row>
    <row r="189" spans="1:8" s="127" customFormat="1" ht="14.25" customHeight="1">
      <c r="A189" s="28"/>
      <c r="B189" s="22" t="s">
        <v>288</v>
      </c>
      <c r="C189" s="23">
        <v>1</v>
      </c>
      <c r="D189" s="23">
        <v>15</v>
      </c>
      <c r="E189" s="23">
        <v>7500</v>
      </c>
      <c r="F189" s="67">
        <f>+D189*E189*C189</f>
        <v>112500</v>
      </c>
      <c r="G189" s="42"/>
      <c r="H189" s="30"/>
    </row>
    <row r="190" spans="1:8" s="127" customFormat="1" ht="14.25" customHeight="1">
      <c r="A190" s="28"/>
      <c r="B190" s="22" t="s">
        <v>162</v>
      </c>
      <c r="C190" s="23">
        <v>2</v>
      </c>
      <c r="D190" s="23">
        <v>15</v>
      </c>
      <c r="E190" s="23">
        <v>4500</v>
      </c>
      <c r="F190" s="67">
        <f t="shared" ref="F190:F193" si="9">+D190*E190*C190</f>
        <v>135000</v>
      </c>
      <c r="G190" s="42"/>
      <c r="H190" s="30"/>
    </row>
    <row r="191" spans="1:8" s="127" customFormat="1" ht="14.25" customHeight="1">
      <c r="A191" s="28"/>
      <c r="B191" s="22" t="s">
        <v>141</v>
      </c>
      <c r="C191" s="23">
        <v>2</v>
      </c>
      <c r="D191" s="23">
        <v>15</v>
      </c>
      <c r="E191" s="23">
        <v>3500</v>
      </c>
      <c r="F191" s="67">
        <f t="shared" si="9"/>
        <v>105000</v>
      </c>
      <c r="G191" s="42"/>
      <c r="H191" s="30"/>
    </row>
    <row r="192" spans="1:8" s="127" customFormat="1" ht="14.25" customHeight="1">
      <c r="A192" s="28"/>
      <c r="B192" s="22" t="s">
        <v>341</v>
      </c>
      <c r="C192" s="23">
        <v>1</v>
      </c>
      <c r="D192" s="23">
        <v>14</v>
      </c>
      <c r="E192" s="23">
        <v>3500</v>
      </c>
      <c r="F192" s="67">
        <f t="shared" si="9"/>
        <v>49000</v>
      </c>
      <c r="G192" s="42"/>
      <c r="H192" s="30"/>
    </row>
    <row r="193" spans="1:9" s="127" customFormat="1" ht="12.75" customHeight="1">
      <c r="A193" s="28"/>
      <c r="B193" s="73" t="s">
        <v>72</v>
      </c>
      <c r="C193" s="61">
        <v>1</v>
      </c>
      <c r="D193" s="61">
        <v>15</v>
      </c>
      <c r="E193" s="61">
        <v>40</v>
      </c>
      <c r="F193" s="67">
        <f t="shared" si="9"/>
        <v>600</v>
      </c>
      <c r="G193" s="42"/>
      <c r="H193" s="30"/>
    </row>
    <row r="194" spans="1:9" s="127" customFormat="1" ht="12.75" customHeight="1">
      <c r="A194" s="56"/>
      <c r="B194" s="437" t="s">
        <v>3</v>
      </c>
      <c r="C194" s="437"/>
      <c r="D194" s="437"/>
      <c r="E194" s="437"/>
      <c r="F194" s="59">
        <f>SUM(F189:F193)</f>
        <v>402100</v>
      </c>
      <c r="G194" s="42"/>
      <c r="H194" s="30"/>
    </row>
    <row r="195" spans="1:9" ht="12.75" customHeight="1">
      <c r="A195" s="56"/>
      <c r="B195" s="169" t="s">
        <v>186</v>
      </c>
      <c r="C195" s="76"/>
      <c r="D195" s="76"/>
      <c r="E195" s="76"/>
      <c r="F195" s="42"/>
      <c r="G195" s="180"/>
    </row>
    <row r="196" spans="1:9" ht="12.75" customHeight="1">
      <c r="A196" s="56"/>
      <c r="B196" s="169"/>
      <c r="C196" s="76"/>
      <c r="D196" s="76"/>
      <c r="E196" s="76"/>
      <c r="F196" s="42"/>
      <c r="G196" s="180"/>
    </row>
    <row r="197" spans="1:9" ht="12.75" customHeight="1">
      <c r="A197" s="443" t="s">
        <v>38</v>
      </c>
      <c r="B197" s="443"/>
      <c r="C197" s="443"/>
      <c r="D197" s="443"/>
      <c r="E197" s="443"/>
      <c r="F197" s="149" t="s">
        <v>0</v>
      </c>
      <c r="G197" s="150">
        <f>+G184+G56+G36</f>
        <v>901499.99994999997</v>
      </c>
    </row>
    <row r="198" spans="1:9" ht="12.75" customHeight="1">
      <c r="I198" s="125"/>
    </row>
    <row r="199" spans="1:9" ht="12.75" customHeight="1">
      <c r="G199" s="42"/>
    </row>
    <row r="200" spans="1:9" ht="12.75" customHeight="1">
      <c r="G200" s="42"/>
    </row>
    <row r="201" spans="1:9" ht="12.75" customHeight="1">
      <c r="G201" s="42"/>
      <c r="H201" s="42"/>
    </row>
    <row r="202" spans="1:9" ht="26.25" customHeight="1">
      <c r="G202" s="42"/>
    </row>
    <row r="203" spans="1:9" ht="12.75" customHeight="1"/>
    <row r="204" spans="1:9" ht="12.75" customHeight="1"/>
    <row r="205" spans="1:9" ht="12.75" customHeight="1"/>
    <row r="206" spans="1:9" ht="12.75" customHeight="1"/>
    <row r="207" spans="1:9" ht="12.75" customHeight="1"/>
    <row r="208" spans="1:9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8" customHeight="1"/>
    <row r="221" ht="12.75" customHeight="1"/>
    <row r="222" ht="12.75" customHeight="1"/>
    <row r="223" ht="12.75" customHeight="1"/>
    <row r="224" ht="12.75" customHeight="1"/>
    <row r="225" spans="1:8" ht="12.75" customHeight="1"/>
    <row r="226" spans="1:8" s="81" customFormat="1" ht="18" customHeight="1">
      <c r="A226" s="30"/>
      <c r="B226" s="30"/>
      <c r="C226" s="30"/>
      <c r="D226" s="35"/>
      <c r="E226" s="35"/>
      <c r="F226" s="30"/>
      <c r="G226" s="30"/>
      <c r="H226" s="129"/>
    </row>
  </sheetData>
  <mergeCells count="32">
    <mergeCell ref="A1:G1"/>
    <mergeCell ref="C19:E19"/>
    <mergeCell ref="B100:E100"/>
    <mergeCell ref="B53:E53"/>
    <mergeCell ref="C25:E25"/>
    <mergeCell ref="C23:E23"/>
    <mergeCell ref="C22:E22"/>
    <mergeCell ref="C26:E26"/>
    <mergeCell ref="A34:G34"/>
    <mergeCell ref="A32:G32"/>
    <mergeCell ref="B28:E28"/>
    <mergeCell ref="C24:E24"/>
    <mergeCell ref="C20:E20"/>
    <mergeCell ref="C21:E21"/>
    <mergeCell ref="C27:E27"/>
    <mergeCell ref="C15:E15"/>
    <mergeCell ref="A197:E197"/>
    <mergeCell ref="B119:E119"/>
    <mergeCell ref="B194:E194"/>
    <mergeCell ref="B158:E158"/>
    <mergeCell ref="B182:E182"/>
    <mergeCell ref="B170:E170"/>
    <mergeCell ref="C16:E16"/>
    <mergeCell ref="C17:E17"/>
    <mergeCell ref="C6:G7"/>
    <mergeCell ref="C9:F9"/>
    <mergeCell ref="B110:E110"/>
    <mergeCell ref="B91:E91"/>
    <mergeCell ref="B74:E74"/>
    <mergeCell ref="B67:E67"/>
    <mergeCell ref="C18:E18"/>
    <mergeCell ref="B61:E61"/>
  </mergeCells>
  <phoneticPr fontId="0" type="noConversion"/>
  <printOptions horizontalCentered="1"/>
  <pageMargins left="0.59055118110236227" right="0.59055118110236227" top="1.1811023622047245" bottom="0.98425196850393704" header="0" footer="0"/>
  <pageSetup paperSize="9" scale="53" orientation="portrait" r:id="rId1"/>
  <headerFooter alignWithMargins="0"/>
  <rowBreaks count="2" manualBreakCount="2">
    <brk id="30" max="7" man="1"/>
    <brk id="101" max="7" man="1"/>
  </rowBreaks>
  <colBreaks count="1" manualBreakCount="1">
    <brk id="8" max="20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Q502"/>
  <sheetViews>
    <sheetView tabSelected="1" view="pageBreakPreview" topLeftCell="A58" zoomScale="85" zoomScaleNormal="70" zoomScaleSheetLayoutView="85" workbookViewId="0">
      <selection activeCell="B80" sqref="B80"/>
    </sheetView>
  </sheetViews>
  <sheetFormatPr defaultColWidth="11.42578125" defaultRowHeight="12.75"/>
  <cols>
    <col min="1" max="1" width="14.85546875" style="201" customWidth="1"/>
    <col min="2" max="2" width="61.5703125" style="202" customWidth="1"/>
    <col min="3" max="3" width="13.42578125" style="202" customWidth="1"/>
    <col min="4" max="4" width="16" style="202" customWidth="1"/>
    <col min="5" max="5" width="14.7109375" style="202" customWidth="1"/>
    <col min="6" max="6" width="14.5703125" style="202" customWidth="1"/>
    <col min="7" max="7" width="16.28515625" style="202" customWidth="1"/>
    <col min="8" max="8" width="12.85546875" style="202" customWidth="1"/>
    <col min="9" max="9" width="21.140625" style="202" customWidth="1"/>
    <col min="10" max="10" width="13.5703125" style="202" customWidth="1"/>
    <col min="11" max="11" width="6.140625" style="202" customWidth="1"/>
    <col min="12" max="12" width="9.85546875" style="202" customWidth="1"/>
    <col min="13" max="16384" width="11.42578125" style="202"/>
  </cols>
  <sheetData>
    <row r="1" spans="1:10" ht="34.5" customHeight="1" thickBot="1">
      <c r="A1" s="476" t="s">
        <v>195</v>
      </c>
      <c r="B1" s="477"/>
      <c r="C1" s="477"/>
      <c r="D1" s="477"/>
      <c r="E1" s="477"/>
      <c r="F1" s="477"/>
      <c r="G1" s="477"/>
    </row>
    <row r="2" spans="1:10">
      <c r="A2" s="255"/>
      <c r="B2" s="207"/>
      <c r="C2" s="207"/>
      <c r="D2" s="207"/>
      <c r="E2" s="207"/>
      <c r="F2" s="207"/>
      <c r="G2" s="207"/>
    </row>
    <row r="3" spans="1:10" ht="15">
      <c r="A3" s="31" t="s">
        <v>62</v>
      </c>
      <c r="B3" s="165" t="str">
        <f>+[1]Resumen!C3</f>
        <v>: MUNICIPALIDAD PROVINCIAL DE ABANCAY</v>
      </c>
      <c r="G3" s="256" t="s">
        <v>1</v>
      </c>
    </row>
    <row r="4" spans="1:10" ht="15" customHeight="1">
      <c r="A4" s="31" t="s">
        <v>297</v>
      </c>
      <c r="B4" s="478" t="str">
        <f>+G.General!C6</f>
        <v>“MEJORAMIENTO DE LA GESTION MUNICIPAL Y SERVICIO ADMINISTRATIVO DE LA MUNICIPALIDAD PROVINCIAL DE ABANCAY, DISTRITO DE ABANCAY, PROVINCIA DE ABANCAY, DEPARTAMENTO DE APURIMAC.</v>
      </c>
      <c r="C4" s="478"/>
      <c r="D4" s="478"/>
      <c r="E4" s="478"/>
      <c r="F4" s="478"/>
      <c r="G4" s="299"/>
    </row>
    <row r="5" spans="1:10" ht="15">
      <c r="A5" s="31"/>
      <c r="B5" s="478"/>
      <c r="C5" s="478"/>
      <c r="D5" s="478"/>
      <c r="E5" s="478"/>
      <c r="F5" s="478"/>
    </row>
    <row r="6" spans="1:10">
      <c r="B6" s="300"/>
      <c r="C6" s="300"/>
      <c r="D6" s="300"/>
      <c r="E6" s="300"/>
      <c r="F6" s="300"/>
    </row>
    <row r="7" spans="1:10" ht="13.5" thickBot="1">
      <c r="A7" s="255"/>
      <c r="B7" s="207"/>
    </row>
    <row r="8" spans="1:10" ht="13.5" thickBot="1">
      <c r="B8" s="301" t="s">
        <v>33</v>
      </c>
      <c r="C8" s="479" t="s">
        <v>34</v>
      </c>
      <c r="D8" s="479"/>
      <c r="E8" s="479"/>
      <c r="F8" s="302" t="s">
        <v>196</v>
      </c>
      <c r="G8" s="257"/>
    </row>
    <row r="9" spans="1:10" ht="50.25" customHeight="1">
      <c r="B9" s="258" t="s">
        <v>197</v>
      </c>
      <c r="C9" s="480" t="str">
        <f>+B21</f>
        <v>COSTO DE CONSTRUCCION POR ADMINISTRACION DIRECTA - PERSONAL</v>
      </c>
      <c r="D9" s="480"/>
      <c r="E9" s="480"/>
      <c r="F9" s="259">
        <f>+G21</f>
        <v>4776008.1900000004</v>
      </c>
      <c r="G9" s="203"/>
    </row>
    <row r="10" spans="1:10" ht="56.25" customHeight="1">
      <c r="B10" s="260" t="s">
        <v>198</v>
      </c>
      <c r="C10" s="481" t="s">
        <v>199</v>
      </c>
      <c r="D10" s="482"/>
      <c r="E10" s="483"/>
      <c r="F10" s="261">
        <f>+G37</f>
        <v>0</v>
      </c>
      <c r="G10" s="203"/>
      <c r="J10" s="262"/>
    </row>
    <row r="11" spans="1:10" ht="46.5" customHeight="1">
      <c r="B11" s="260" t="s">
        <v>198</v>
      </c>
      <c r="C11" s="469" t="str">
        <f>+B37</f>
        <v>COSTO DE CONSTRUCCION POR ADMINISTRACION DIRECTA - LUBRICANTES</v>
      </c>
      <c r="D11" s="469"/>
      <c r="E11" s="469"/>
      <c r="F11" s="261">
        <f>+G45</f>
        <v>7907632.7599999998</v>
      </c>
      <c r="G11" s="203"/>
      <c r="I11" s="263"/>
      <c r="J11" s="203"/>
    </row>
    <row r="12" spans="1:10" ht="50.25" customHeight="1">
      <c r="B12" s="260" t="s">
        <v>198</v>
      </c>
      <c r="C12" s="469" t="str">
        <f>+B430</f>
        <v>COSTO DE CONSTRUCCION POR ADMINISTRACION DIRECTA - OTROS</v>
      </c>
      <c r="D12" s="469"/>
      <c r="E12" s="469"/>
      <c r="F12" s="261">
        <f>+G430</f>
        <v>139981.06</v>
      </c>
      <c r="G12" s="203"/>
      <c r="H12" s="202" t="s">
        <v>801</v>
      </c>
      <c r="I12" s="203"/>
      <c r="J12" s="203"/>
    </row>
    <row r="13" spans="1:10" ht="36.75" customHeight="1" thickBot="1">
      <c r="B13" s="264" t="s">
        <v>200</v>
      </c>
      <c r="C13" s="470" t="s">
        <v>201</v>
      </c>
      <c r="D13" s="471"/>
      <c r="E13" s="472"/>
      <c r="F13" s="265">
        <f>+G439+G464</f>
        <v>727019.67</v>
      </c>
      <c r="G13" s="203"/>
    </row>
    <row r="14" spans="1:10" ht="13.5" thickBot="1">
      <c r="B14" s="473" t="s">
        <v>202</v>
      </c>
      <c r="C14" s="473"/>
      <c r="D14" s="473"/>
      <c r="E14" s="473"/>
      <c r="F14" s="266">
        <f>+F13+F12+F11+F10+F9-0.01</f>
        <v>13550641.67</v>
      </c>
      <c r="G14" s="267"/>
      <c r="H14" s="268"/>
      <c r="I14" s="262"/>
      <c r="J14" s="262"/>
    </row>
    <row r="15" spans="1:10">
      <c r="B15" s="303"/>
      <c r="C15" s="303"/>
      <c r="D15" s="303"/>
      <c r="E15" s="303"/>
      <c r="F15" s="304"/>
      <c r="G15" s="267"/>
      <c r="H15" s="262"/>
      <c r="I15" s="262"/>
      <c r="J15" s="262"/>
    </row>
    <row r="16" spans="1:10">
      <c r="B16" s="303"/>
      <c r="C16" s="303"/>
      <c r="D16" s="303"/>
      <c r="E16" s="303"/>
      <c r="F16" s="304"/>
      <c r="G16" s="269"/>
      <c r="H16" s="262"/>
      <c r="I16" s="262"/>
      <c r="J16" s="262"/>
    </row>
    <row r="17" spans="1:17">
      <c r="A17" s="474" t="s">
        <v>39</v>
      </c>
      <c r="B17" s="475"/>
      <c r="C17" s="475"/>
      <c r="D17" s="475"/>
      <c r="E17" s="475"/>
      <c r="F17" s="475"/>
      <c r="G17" s="475"/>
      <c r="I17" s="270"/>
    </row>
    <row r="18" spans="1:17">
      <c r="A18" s="305"/>
      <c r="B18" s="306"/>
      <c r="C18" s="307"/>
      <c r="D18" s="306"/>
      <c r="E18" s="306"/>
      <c r="F18" s="306"/>
      <c r="G18" s="306"/>
    </row>
    <row r="19" spans="1:17">
      <c r="A19" s="474" t="s">
        <v>203</v>
      </c>
      <c r="B19" s="474"/>
      <c r="C19" s="474"/>
      <c r="D19" s="474"/>
      <c r="E19" s="474"/>
      <c r="F19" s="474"/>
      <c r="G19" s="474"/>
    </row>
    <row r="20" spans="1:17">
      <c r="A20" s="271"/>
      <c r="B20" s="203"/>
      <c r="C20" s="203"/>
      <c r="D20" s="203"/>
      <c r="E20" s="203"/>
      <c r="F20" s="203"/>
    </row>
    <row r="21" spans="1:17" s="272" customFormat="1">
      <c r="A21" s="273" t="s">
        <v>197</v>
      </c>
      <c r="B21" s="275" t="s">
        <v>204</v>
      </c>
      <c r="C21" s="263"/>
      <c r="D21" s="263"/>
      <c r="E21" s="289"/>
      <c r="F21" s="289" t="s">
        <v>0</v>
      </c>
      <c r="G21" s="274">
        <f>+F34</f>
        <v>4776008.1900000004</v>
      </c>
      <c r="I21" s="263"/>
    </row>
    <row r="22" spans="1:17" s="272" customFormat="1">
      <c r="A22" s="273"/>
      <c r="B22" s="274"/>
      <c r="C22" s="263"/>
      <c r="D22" s="263"/>
      <c r="E22" s="263"/>
      <c r="F22" s="263"/>
      <c r="G22" s="263"/>
    </row>
    <row r="23" spans="1:17" s="272" customFormat="1">
      <c r="A23" s="273" t="s">
        <v>12</v>
      </c>
      <c r="B23" s="275" t="s">
        <v>205</v>
      </c>
      <c r="C23" s="263"/>
      <c r="D23" s="263"/>
      <c r="E23" s="263"/>
      <c r="F23" s="263"/>
      <c r="G23" s="263"/>
    </row>
    <row r="24" spans="1:17" s="272" customFormat="1">
      <c r="A24" s="276"/>
      <c r="B24" s="263"/>
      <c r="C24" s="263"/>
      <c r="D24" s="263"/>
      <c r="E24" s="263"/>
      <c r="F24" s="263"/>
      <c r="G24" s="263"/>
    </row>
    <row r="25" spans="1:17" s="272" customFormat="1">
      <c r="A25" s="276"/>
      <c r="B25" s="275" t="s">
        <v>41</v>
      </c>
      <c r="C25" s="263"/>
      <c r="D25" s="263"/>
      <c r="E25" s="263"/>
      <c r="F25" s="263"/>
      <c r="G25" s="263"/>
    </row>
    <row r="26" spans="1:17" s="272" customFormat="1">
      <c r="A26" s="276"/>
      <c r="B26" s="275"/>
      <c r="C26" s="263"/>
      <c r="D26" s="263"/>
      <c r="E26" s="263"/>
      <c r="F26" s="263"/>
      <c r="G26" s="263"/>
      <c r="I26" s="263"/>
    </row>
    <row r="27" spans="1:17" s="272" customFormat="1">
      <c r="A27" s="276"/>
      <c r="B27" s="277" t="s">
        <v>42</v>
      </c>
      <c r="C27" s="278" t="s">
        <v>206</v>
      </c>
      <c r="D27" s="278" t="s">
        <v>24</v>
      </c>
      <c r="E27" s="279" t="s">
        <v>5</v>
      </c>
      <c r="F27" s="278" t="s">
        <v>4</v>
      </c>
      <c r="G27" s="263"/>
      <c r="H27" s="263"/>
    </row>
    <row r="28" spans="1:17" s="272" customFormat="1">
      <c r="A28" s="276"/>
      <c r="B28" s="280" t="s">
        <v>717</v>
      </c>
      <c r="C28" s="316" t="s">
        <v>208</v>
      </c>
      <c r="D28" s="385">
        <v>9487.7515999999996</v>
      </c>
      <c r="E28" s="282">
        <v>29.86</v>
      </c>
      <c r="F28" s="282">
        <v>283304.26</v>
      </c>
      <c r="G28" s="263"/>
      <c r="H28" s="263"/>
      <c r="J28" s="308"/>
      <c r="K28" s="309"/>
      <c r="L28" s="310"/>
      <c r="N28" s="283"/>
      <c r="Q28" s="310"/>
    </row>
    <row r="29" spans="1:17" s="272" customFormat="1">
      <c r="A29" s="276"/>
      <c r="B29" s="280" t="s">
        <v>209</v>
      </c>
      <c r="C29" s="316" t="s">
        <v>208</v>
      </c>
      <c r="D29" s="385">
        <v>42557.2183</v>
      </c>
      <c r="E29" s="282">
        <v>18.16</v>
      </c>
      <c r="F29" s="282">
        <v>772839.08</v>
      </c>
      <c r="G29" s="263"/>
      <c r="H29" s="263"/>
      <c r="J29" s="308"/>
      <c r="K29" s="309"/>
      <c r="L29" s="310"/>
      <c r="N29" s="283"/>
      <c r="Q29" s="310"/>
    </row>
    <row r="30" spans="1:17" s="272" customFormat="1">
      <c r="A30" s="276"/>
      <c r="B30" s="280" t="s">
        <v>302</v>
      </c>
      <c r="C30" s="316" t="s">
        <v>208</v>
      </c>
      <c r="D30" s="385">
        <v>5826.2574000000004</v>
      </c>
      <c r="E30" s="282">
        <v>27.56</v>
      </c>
      <c r="F30" s="282">
        <v>160571.65</v>
      </c>
      <c r="G30" s="263"/>
      <c r="H30" s="263"/>
      <c r="J30" s="308"/>
      <c r="K30" s="309"/>
      <c r="L30" s="310"/>
      <c r="N30" s="283"/>
      <c r="Q30" s="310"/>
    </row>
    <row r="31" spans="1:17" s="272" customFormat="1">
      <c r="A31" s="276"/>
      <c r="B31" s="280" t="s">
        <v>207</v>
      </c>
      <c r="C31" s="316" t="s">
        <v>208</v>
      </c>
      <c r="D31" s="385">
        <v>94143.799299999999</v>
      </c>
      <c r="E31" s="282">
        <v>22.97</v>
      </c>
      <c r="F31" s="282">
        <v>2162483.0699999998</v>
      </c>
      <c r="G31" s="263"/>
      <c r="H31" s="263"/>
      <c r="J31" s="308"/>
      <c r="K31" s="309"/>
      <c r="L31" s="310"/>
      <c r="N31" s="283"/>
      <c r="Q31" s="310"/>
    </row>
    <row r="32" spans="1:17" s="272" customFormat="1">
      <c r="A32" s="276"/>
      <c r="B32" s="280" t="s">
        <v>210</v>
      </c>
      <c r="C32" s="316" t="s">
        <v>208</v>
      </c>
      <c r="D32" s="385">
        <v>85183.526500000007</v>
      </c>
      <c r="E32" s="282">
        <v>16.39</v>
      </c>
      <c r="F32" s="282">
        <v>1396158</v>
      </c>
      <c r="G32" s="263"/>
      <c r="H32" s="263"/>
      <c r="J32" s="308"/>
      <c r="K32" s="309"/>
      <c r="L32" s="310"/>
      <c r="N32" s="283"/>
      <c r="Q32" s="310"/>
    </row>
    <row r="33" spans="1:17" s="272" customFormat="1">
      <c r="A33" s="276"/>
      <c r="B33" s="280" t="s">
        <v>192</v>
      </c>
      <c r="C33" s="316" t="s">
        <v>208</v>
      </c>
      <c r="D33" s="385">
        <v>21.839200000000002</v>
      </c>
      <c r="E33" s="282">
        <v>29.86</v>
      </c>
      <c r="F33" s="282">
        <v>652.12</v>
      </c>
      <c r="G33" s="263"/>
      <c r="H33" s="263"/>
      <c r="J33" s="308"/>
      <c r="K33" s="309"/>
      <c r="L33" s="310"/>
      <c r="N33" s="283"/>
      <c r="Q33" s="310"/>
    </row>
    <row r="34" spans="1:17" s="272" customFormat="1">
      <c r="A34" s="284"/>
      <c r="B34" s="488" t="s">
        <v>3</v>
      </c>
      <c r="C34" s="488"/>
      <c r="D34" s="488"/>
      <c r="E34" s="488"/>
      <c r="F34" s="285">
        <v>4776008.1900000004</v>
      </c>
      <c r="G34" s="263"/>
      <c r="H34" s="263"/>
      <c r="J34" s="263"/>
      <c r="N34" s="283"/>
    </row>
    <row r="35" spans="1:17" s="272" customFormat="1">
      <c r="A35" s="276"/>
      <c r="B35" s="263"/>
      <c r="C35" s="263"/>
      <c r="D35" s="263"/>
      <c r="E35" s="263"/>
      <c r="F35" s="263"/>
      <c r="G35" s="263"/>
      <c r="J35" s="263"/>
      <c r="K35" s="263"/>
    </row>
    <row r="36" spans="1:17" s="272" customFormat="1">
      <c r="A36" s="286"/>
      <c r="B36" s="287"/>
      <c r="C36" s="288"/>
      <c r="D36" s="287"/>
      <c r="E36" s="287"/>
      <c r="F36" s="263"/>
    </row>
    <row r="37" spans="1:17" s="272" customFormat="1">
      <c r="A37" s="289" t="s">
        <v>198</v>
      </c>
      <c r="B37" s="275" t="s">
        <v>245</v>
      </c>
      <c r="C37" s="288"/>
      <c r="D37" s="263"/>
      <c r="E37" s="289"/>
      <c r="F37" s="289" t="s">
        <v>0</v>
      </c>
      <c r="G37" s="274">
        <f>+F43</f>
        <v>0</v>
      </c>
      <c r="I37" s="263">
        <f>G37+G45</f>
        <v>7907632.7599999998</v>
      </c>
    </row>
    <row r="38" spans="1:17" s="272" customFormat="1">
      <c r="A38" s="289"/>
      <c r="B38" s="275"/>
      <c r="C38" s="288"/>
      <c r="D38" s="263"/>
      <c r="E38" s="289"/>
      <c r="F38" s="289"/>
      <c r="G38" s="274"/>
      <c r="I38" s="263"/>
    </row>
    <row r="39" spans="1:17" s="272" customFormat="1">
      <c r="A39" s="292" t="s">
        <v>12</v>
      </c>
      <c r="B39" s="275" t="s">
        <v>212</v>
      </c>
      <c r="C39" s="288"/>
      <c r="D39" s="263"/>
      <c r="E39" s="263"/>
      <c r="F39" s="289"/>
    </row>
    <row r="40" spans="1:17" s="272" customFormat="1">
      <c r="A40" s="289"/>
      <c r="B40" s="277" t="s">
        <v>23</v>
      </c>
      <c r="C40" s="278" t="s">
        <v>2</v>
      </c>
      <c r="D40" s="278" t="s">
        <v>24</v>
      </c>
      <c r="E40" s="279" t="s">
        <v>5</v>
      </c>
      <c r="F40" s="278" t="s">
        <v>3</v>
      </c>
      <c r="I40" s="263"/>
    </row>
    <row r="41" spans="1:17" s="272" customFormat="1">
      <c r="A41" s="286"/>
      <c r="B41" s="280" t="s">
        <v>303</v>
      </c>
      <c r="C41" s="316" t="s">
        <v>304</v>
      </c>
      <c r="D41" s="281">
        <v>0</v>
      </c>
      <c r="E41" s="311">
        <v>15.6</v>
      </c>
      <c r="F41" s="311">
        <f>+E41*D41</f>
        <v>0</v>
      </c>
      <c r="H41" s="308"/>
      <c r="J41" s="312"/>
      <c r="K41" s="313"/>
      <c r="L41" s="313"/>
      <c r="M41" s="290"/>
    </row>
    <row r="42" spans="1:17" s="272" customFormat="1">
      <c r="A42" s="286"/>
      <c r="B42" s="280" t="s">
        <v>305</v>
      </c>
      <c r="C42" s="316" t="s">
        <v>304</v>
      </c>
      <c r="D42" s="281">
        <v>0</v>
      </c>
      <c r="E42" s="311">
        <v>159</v>
      </c>
      <c r="F42" s="311">
        <f>+E42*D42</f>
        <v>0</v>
      </c>
      <c r="H42" s="308"/>
      <c r="I42" s="263"/>
      <c r="J42" s="312"/>
      <c r="K42" s="313"/>
      <c r="L42" s="313"/>
      <c r="M42" s="290"/>
    </row>
    <row r="43" spans="1:17" s="272" customFormat="1">
      <c r="A43" s="286"/>
      <c r="B43" s="484" t="s">
        <v>3</v>
      </c>
      <c r="C43" s="485"/>
      <c r="D43" s="485"/>
      <c r="E43" s="486"/>
      <c r="F43" s="285">
        <f>+F42+F41</f>
        <v>0</v>
      </c>
      <c r="G43" s="263"/>
      <c r="H43" s="263"/>
      <c r="J43" s="290"/>
    </row>
    <row r="44" spans="1:17" s="272" customFormat="1">
      <c r="A44" s="286" t="s">
        <v>1</v>
      </c>
      <c r="B44" s="291"/>
      <c r="C44" s="263"/>
      <c r="D44" s="263"/>
      <c r="E44" s="263"/>
      <c r="F44" s="263"/>
    </row>
    <row r="45" spans="1:17" s="272" customFormat="1">
      <c r="A45" s="289" t="s">
        <v>213</v>
      </c>
      <c r="B45" s="275" t="s">
        <v>211</v>
      </c>
      <c r="C45" s="263"/>
      <c r="D45" s="263"/>
      <c r="E45" s="289"/>
      <c r="F45" s="289" t="s">
        <v>0</v>
      </c>
      <c r="G45" s="274">
        <f>+F428</f>
        <v>7907632.7599999998</v>
      </c>
    </row>
    <row r="46" spans="1:17" s="272" customFormat="1">
      <c r="A46" s="289"/>
      <c r="B46" s="275"/>
      <c r="C46" s="263"/>
      <c r="D46" s="263"/>
      <c r="E46" s="289"/>
      <c r="F46" s="274"/>
      <c r="G46" s="263"/>
      <c r="J46" s="263"/>
    </row>
    <row r="47" spans="1:17" s="272" customFormat="1">
      <c r="A47" s="292" t="s">
        <v>12</v>
      </c>
      <c r="B47" s="275" t="s">
        <v>243</v>
      </c>
      <c r="C47" s="263"/>
      <c r="D47" s="263"/>
      <c r="E47" s="263"/>
      <c r="F47" s="263"/>
      <c r="G47" s="263"/>
      <c r="I47" s="263">
        <f>90*24*8</f>
        <v>17280</v>
      </c>
    </row>
    <row r="48" spans="1:17" s="272" customFormat="1">
      <c r="A48" s="292"/>
      <c r="B48" s="275"/>
      <c r="C48" s="263"/>
      <c r="D48" s="263"/>
      <c r="E48" s="263"/>
      <c r="F48" s="263"/>
    </row>
    <row r="49" spans="1:7" s="272" customFormat="1">
      <c r="A49" s="286"/>
      <c r="B49" s="277" t="s">
        <v>23</v>
      </c>
      <c r="C49" s="278" t="s">
        <v>214</v>
      </c>
      <c r="D49" s="278" t="s">
        <v>24</v>
      </c>
      <c r="E49" s="279" t="s">
        <v>5</v>
      </c>
      <c r="F49" s="278" t="s">
        <v>3</v>
      </c>
    </row>
    <row r="50" spans="1:7" s="272" customFormat="1" ht="13.15" customHeight="1">
      <c r="A50" s="286"/>
      <c r="B50" s="417" t="s">
        <v>342</v>
      </c>
      <c r="C50" s="388" t="s">
        <v>218</v>
      </c>
      <c r="D50" s="418">
        <v>244.37960000000001</v>
      </c>
      <c r="E50" s="418">
        <v>1.37</v>
      </c>
      <c r="F50" s="418">
        <v>334.8</v>
      </c>
      <c r="G50" s="386"/>
    </row>
    <row r="51" spans="1:7" s="272" customFormat="1" ht="13.15" customHeight="1">
      <c r="A51" s="286"/>
      <c r="B51" s="417" t="s">
        <v>343</v>
      </c>
      <c r="C51" s="388" t="s">
        <v>310</v>
      </c>
      <c r="D51" s="418">
        <v>819</v>
      </c>
      <c r="E51" s="418">
        <v>12.72</v>
      </c>
      <c r="F51" s="418">
        <v>10417.68</v>
      </c>
      <c r="G51" s="386"/>
    </row>
    <row r="52" spans="1:7" s="272" customFormat="1" ht="13.15" customHeight="1">
      <c r="A52" s="286"/>
      <c r="B52" s="417" t="s">
        <v>344</v>
      </c>
      <c r="C52" s="388" t="s">
        <v>215</v>
      </c>
      <c r="D52" s="418">
        <v>15</v>
      </c>
      <c r="E52" s="418">
        <v>3.19</v>
      </c>
      <c r="F52" s="418">
        <v>47.85</v>
      </c>
      <c r="G52" s="386"/>
    </row>
    <row r="53" spans="1:7" s="272" customFormat="1" ht="13.15" customHeight="1">
      <c r="A53" s="286"/>
      <c r="B53" s="417" t="s">
        <v>345</v>
      </c>
      <c r="C53" s="388" t="s">
        <v>215</v>
      </c>
      <c r="D53" s="418">
        <v>415645.19099999999</v>
      </c>
      <c r="E53" s="418">
        <v>3.2</v>
      </c>
      <c r="F53" s="418">
        <v>1330064.6100000001</v>
      </c>
      <c r="G53" s="386"/>
    </row>
    <row r="54" spans="1:7" s="272" customFormat="1" ht="13.15" customHeight="1">
      <c r="A54" s="286"/>
      <c r="B54" s="417" t="s">
        <v>346</v>
      </c>
      <c r="C54" s="388" t="s">
        <v>347</v>
      </c>
      <c r="D54" s="418">
        <v>14.930999999999999</v>
      </c>
      <c r="E54" s="418">
        <v>2835</v>
      </c>
      <c r="F54" s="418">
        <v>42329.39</v>
      </c>
      <c r="G54" s="386"/>
    </row>
    <row r="55" spans="1:7" s="272" customFormat="1" ht="13.15" customHeight="1">
      <c r="A55" s="286"/>
      <c r="B55" s="417" t="s">
        <v>348</v>
      </c>
      <c r="C55" s="388" t="s">
        <v>218</v>
      </c>
      <c r="D55" s="418">
        <v>10</v>
      </c>
      <c r="E55" s="418">
        <v>7.5</v>
      </c>
      <c r="F55" s="418">
        <v>75</v>
      </c>
      <c r="G55" s="386"/>
    </row>
    <row r="56" spans="1:7" s="272" customFormat="1" ht="13.15" customHeight="1">
      <c r="A56" s="286"/>
      <c r="B56" s="417" t="s">
        <v>349</v>
      </c>
      <c r="C56" s="388" t="s">
        <v>218</v>
      </c>
      <c r="D56" s="418">
        <v>697.6</v>
      </c>
      <c r="E56" s="418">
        <v>13.5</v>
      </c>
      <c r="F56" s="418">
        <v>9417.6</v>
      </c>
      <c r="G56" s="386"/>
    </row>
    <row r="57" spans="1:7" s="272" customFormat="1" ht="13.15" customHeight="1">
      <c r="A57" s="286"/>
      <c r="B57" s="417" t="s">
        <v>350</v>
      </c>
      <c r="C57" s="388" t="s">
        <v>218</v>
      </c>
      <c r="D57" s="418">
        <v>5</v>
      </c>
      <c r="E57" s="418">
        <v>10</v>
      </c>
      <c r="F57" s="418">
        <v>50</v>
      </c>
      <c r="G57" s="386"/>
    </row>
    <row r="58" spans="1:7" s="272" customFormat="1" ht="13.15" customHeight="1">
      <c r="A58" s="286"/>
      <c r="B58" s="417" t="s">
        <v>351</v>
      </c>
      <c r="C58" s="388" t="s">
        <v>218</v>
      </c>
      <c r="D58" s="418">
        <v>138.19999999999999</v>
      </c>
      <c r="E58" s="418">
        <v>25</v>
      </c>
      <c r="F58" s="418">
        <v>3455</v>
      </c>
      <c r="G58" s="386"/>
    </row>
    <row r="59" spans="1:7" s="272" customFormat="1" ht="13.15" customHeight="1">
      <c r="A59" s="286"/>
      <c r="B59" s="417" t="s">
        <v>352</v>
      </c>
      <c r="C59" s="388" t="s">
        <v>218</v>
      </c>
      <c r="D59" s="418">
        <v>239</v>
      </c>
      <c r="E59" s="418">
        <v>300</v>
      </c>
      <c r="F59" s="418">
        <v>71700</v>
      </c>
      <c r="G59" s="386"/>
    </row>
    <row r="60" spans="1:7" s="272" customFormat="1" ht="13.15" customHeight="1">
      <c r="A60" s="286"/>
      <c r="B60" s="417" t="s">
        <v>353</v>
      </c>
      <c r="C60" s="388" t="s">
        <v>217</v>
      </c>
      <c r="D60" s="418">
        <v>2</v>
      </c>
      <c r="E60" s="418">
        <v>13.3</v>
      </c>
      <c r="F60" s="418">
        <v>26.6</v>
      </c>
      <c r="G60" s="386"/>
    </row>
    <row r="61" spans="1:7" s="272" customFormat="1" ht="13.15" customHeight="1">
      <c r="A61" s="286"/>
      <c r="B61" s="417" t="s">
        <v>354</v>
      </c>
      <c r="C61" s="388" t="s">
        <v>217</v>
      </c>
      <c r="D61" s="418">
        <v>535</v>
      </c>
      <c r="E61" s="418">
        <v>1.7</v>
      </c>
      <c r="F61" s="418">
        <v>909.5</v>
      </c>
      <c r="G61" s="386"/>
    </row>
    <row r="62" spans="1:7" s="272" customFormat="1" ht="13.15" customHeight="1">
      <c r="A62" s="286"/>
      <c r="B62" s="417" t="s">
        <v>355</v>
      </c>
      <c r="C62" s="388" t="s">
        <v>217</v>
      </c>
      <c r="D62" s="418">
        <v>94</v>
      </c>
      <c r="E62" s="418">
        <v>3.1</v>
      </c>
      <c r="F62" s="418">
        <v>291.39999999999998</v>
      </c>
      <c r="G62" s="386"/>
    </row>
    <row r="63" spans="1:7" s="272" customFormat="1" ht="13.15" customHeight="1">
      <c r="A63" s="286"/>
      <c r="B63" s="417" t="s">
        <v>295</v>
      </c>
      <c r="C63" s="388" t="s">
        <v>356</v>
      </c>
      <c r="D63" s="418">
        <v>1136.9512999999999</v>
      </c>
      <c r="E63" s="418">
        <v>6</v>
      </c>
      <c r="F63" s="418">
        <v>6821.71</v>
      </c>
      <c r="G63" s="386"/>
    </row>
    <row r="64" spans="1:7" s="272" customFormat="1" ht="13.15" customHeight="1">
      <c r="A64" s="286"/>
      <c r="B64" s="417" t="s">
        <v>357</v>
      </c>
      <c r="C64" s="388" t="s">
        <v>304</v>
      </c>
      <c r="D64" s="418">
        <v>2.3668999999999998</v>
      </c>
      <c r="E64" s="418">
        <v>11.86</v>
      </c>
      <c r="F64" s="418">
        <v>28.07</v>
      </c>
      <c r="G64" s="386"/>
    </row>
    <row r="65" spans="1:7" s="272" customFormat="1" ht="13.15" customHeight="1">
      <c r="A65" s="286"/>
      <c r="B65" s="417" t="s">
        <v>358</v>
      </c>
      <c r="C65" s="388" t="s">
        <v>218</v>
      </c>
      <c r="D65" s="418">
        <v>7</v>
      </c>
      <c r="E65" s="418">
        <v>4385</v>
      </c>
      <c r="F65" s="418">
        <v>30695</v>
      </c>
      <c r="G65" s="386"/>
    </row>
    <row r="66" spans="1:7" s="272" customFormat="1" ht="13.15" customHeight="1">
      <c r="A66" s="286"/>
      <c r="B66" s="417" t="s">
        <v>359</v>
      </c>
      <c r="C66" s="388" t="s">
        <v>215</v>
      </c>
      <c r="D66" s="418">
        <v>28.262899999999998</v>
      </c>
      <c r="E66" s="418">
        <v>3.5</v>
      </c>
      <c r="F66" s="418">
        <v>98.92</v>
      </c>
      <c r="G66" s="386"/>
    </row>
    <row r="67" spans="1:7" s="272" customFormat="1" ht="13.15" customHeight="1">
      <c r="A67" s="286"/>
      <c r="B67" s="417" t="s">
        <v>360</v>
      </c>
      <c r="C67" s="388" t="s">
        <v>215</v>
      </c>
      <c r="D67" s="418">
        <v>2537.5700000000002</v>
      </c>
      <c r="E67" s="418">
        <v>2.9</v>
      </c>
      <c r="F67" s="418">
        <v>7358.95</v>
      </c>
      <c r="G67" s="386"/>
    </row>
    <row r="68" spans="1:7" s="272" customFormat="1" ht="13.15" customHeight="1">
      <c r="A68" s="286"/>
      <c r="B68" s="417" t="s">
        <v>361</v>
      </c>
      <c r="C68" s="388" t="s">
        <v>215</v>
      </c>
      <c r="D68" s="418">
        <v>20935.043399999999</v>
      </c>
      <c r="E68" s="418">
        <v>2.9</v>
      </c>
      <c r="F68" s="418">
        <v>60711.63</v>
      </c>
      <c r="G68" s="386"/>
    </row>
    <row r="69" spans="1:7" s="272" customFormat="1" ht="13.15" customHeight="1">
      <c r="A69" s="286"/>
      <c r="B69" s="417" t="s">
        <v>362</v>
      </c>
      <c r="C69" s="388" t="s">
        <v>218</v>
      </c>
      <c r="D69" s="418">
        <v>7</v>
      </c>
      <c r="E69" s="418">
        <v>4248</v>
      </c>
      <c r="F69" s="418">
        <v>29736</v>
      </c>
      <c r="G69" s="386"/>
    </row>
    <row r="70" spans="1:7" s="272" customFormat="1" ht="13.15" customHeight="1">
      <c r="A70" s="286"/>
      <c r="B70" s="417" t="s">
        <v>363</v>
      </c>
      <c r="C70" s="388" t="s">
        <v>218</v>
      </c>
      <c r="D70" s="418">
        <v>1</v>
      </c>
      <c r="E70" s="418">
        <v>2461.11</v>
      </c>
      <c r="F70" s="418">
        <v>2461.11</v>
      </c>
      <c r="G70" s="386"/>
    </row>
    <row r="71" spans="1:7" s="272" customFormat="1" ht="13.15" customHeight="1">
      <c r="A71" s="286"/>
      <c r="B71" s="417" t="s">
        <v>364</v>
      </c>
      <c r="C71" s="388" t="s">
        <v>299</v>
      </c>
      <c r="D71" s="418">
        <v>45</v>
      </c>
      <c r="E71" s="418">
        <v>6.54</v>
      </c>
      <c r="F71" s="418">
        <v>294.3</v>
      </c>
      <c r="G71" s="386"/>
    </row>
    <row r="72" spans="1:7" s="272" customFormat="1" ht="13.15" customHeight="1">
      <c r="A72" s="286"/>
      <c r="B72" s="417" t="s">
        <v>365</v>
      </c>
      <c r="C72" s="388" t="s">
        <v>218</v>
      </c>
      <c r="D72" s="418">
        <v>2464</v>
      </c>
      <c r="E72" s="418">
        <v>0.13</v>
      </c>
      <c r="F72" s="418">
        <v>320.32</v>
      </c>
      <c r="G72" s="386"/>
    </row>
    <row r="73" spans="1:7" s="272" customFormat="1" ht="13.15" customHeight="1">
      <c r="A73" s="286"/>
      <c r="B73" s="417" t="s">
        <v>306</v>
      </c>
      <c r="C73" s="388" t="s">
        <v>356</v>
      </c>
      <c r="D73" s="418">
        <v>611.31949999999995</v>
      </c>
      <c r="E73" s="418">
        <v>120</v>
      </c>
      <c r="F73" s="418">
        <v>73358.350000000006</v>
      </c>
      <c r="G73" s="386"/>
    </row>
    <row r="74" spans="1:7" s="272" customFormat="1" ht="13.15" customHeight="1">
      <c r="A74" s="286"/>
      <c r="B74" s="417" t="s">
        <v>216</v>
      </c>
      <c r="C74" s="388" t="s">
        <v>356</v>
      </c>
      <c r="D74" s="418">
        <v>2923.1550000000002</v>
      </c>
      <c r="E74" s="418">
        <v>80</v>
      </c>
      <c r="F74" s="418">
        <v>233852.4</v>
      </c>
      <c r="G74" s="386"/>
    </row>
    <row r="75" spans="1:7" s="272" customFormat="1" ht="13.15" customHeight="1">
      <c r="A75" s="286"/>
      <c r="B75" s="419" t="s">
        <v>366</v>
      </c>
      <c r="C75" s="388" t="s">
        <v>218</v>
      </c>
      <c r="D75" s="418">
        <v>24.998200000000001</v>
      </c>
      <c r="E75" s="418">
        <v>135.51</v>
      </c>
      <c r="F75" s="418">
        <v>3387.5</v>
      </c>
      <c r="G75" s="386"/>
    </row>
    <row r="76" spans="1:7" s="272" customFormat="1" ht="13.15" customHeight="1">
      <c r="A76" s="286"/>
      <c r="B76" s="417" t="s">
        <v>367</v>
      </c>
      <c r="C76" s="388" t="s">
        <v>218</v>
      </c>
      <c r="D76" s="418">
        <v>81</v>
      </c>
      <c r="E76" s="418">
        <v>120</v>
      </c>
      <c r="F76" s="418">
        <v>9720</v>
      </c>
      <c r="G76" s="386"/>
    </row>
    <row r="77" spans="1:7" s="272" customFormat="1" ht="13.15" customHeight="1">
      <c r="A77" s="286"/>
      <c r="B77" s="417" t="s">
        <v>368</v>
      </c>
      <c r="C77" s="388" t="s">
        <v>369</v>
      </c>
      <c r="D77" s="418">
        <v>415.25799999999998</v>
      </c>
      <c r="E77" s="418">
        <v>25.5</v>
      </c>
      <c r="F77" s="418">
        <v>10589.08</v>
      </c>
      <c r="G77" s="386"/>
    </row>
    <row r="78" spans="1:7" s="272" customFormat="1" ht="13.15" customHeight="1">
      <c r="A78" s="286"/>
      <c r="B78" s="417" t="s">
        <v>370</v>
      </c>
      <c r="C78" s="388" t="s">
        <v>218</v>
      </c>
      <c r="D78" s="418">
        <v>1307.1869999999999</v>
      </c>
      <c r="E78" s="418">
        <v>24</v>
      </c>
      <c r="F78" s="418">
        <v>31372.49</v>
      </c>
      <c r="G78" s="386"/>
    </row>
    <row r="79" spans="1:7" s="272" customFormat="1" ht="13.15" customHeight="1">
      <c r="A79" s="286"/>
      <c r="B79" s="417" t="s">
        <v>371</v>
      </c>
      <c r="C79" s="388" t="s">
        <v>369</v>
      </c>
      <c r="D79" s="418">
        <v>4515.1342999999997</v>
      </c>
      <c r="E79" s="418">
        <v>36.700000000000003</v>
      </c>
      <c r="F79" s="418">
        <v>165705.43</v>
      </c>
      <c r="G79" s="386"/>
    </row>
    <row r="80" spans="1:7" s="272" customFormat="1" ht="13.15" customHeight="1">
      <c r="A80" s="286"/>
      <c r="B80" s="521" t="s">
        <v>372</v>
      </c>
      <c r="C80" s="388" t="s">
        <v>218</v>
      </c>
      <c r="D80" s="418">
        <v>106.75749999999999</v>
      </c>
      <c r="E80" s="418">
        <v>151.18</v>
      </c>
      <c r="F80" s="418">
        <v>16139.6</v>
      </c>
      <c r="G80" s="386"/>
    </row>
    <row r="81" spans="1:7" s="272" customFormat="1" ht="13.15" customHeight="1">
      <c r="A81" s="286"/>
      <c r="B81" s="521" t="s">
        <v>373</v>
      </c>
      <c r="C81" s="388" t="s">
        <v>218</v>
      </c>
      <c r="D81" s="418">
        <v>10.200799999999999</v>
      </c>
      <c r="E81" s="418">
        <v>187.78</v>
      </c>
      <c r="F81" s="418">
        <v>1915.5</v>
      </c>
      <c r="G81" s="386"/>
    </row>
    <row r="82" spans="1:7" s="272" customFormat="1" ht="13.15" customHeight="1">
      <c r="A82" s="286"/>
      <c r="B82" s="417" t="s">
        <v>374</v>
      </c>
      <c r="C82" s="388" t="s">
        <v>304</v>
      </c>
      <c r="D82" s="418">
        <v>25.760899999999999</v>
      </c>
      <c r="E82" s="418">
        <v>38.14</v>
      </c>
      <c r="F82" s="418">
        <v>982.52</v>
      </c>
      <c r="G82" s="386"/>
    </row>
    <row r="83" spans="1:7" s="272" customFormat="1" ht="13.15" customHeight="1">
      <c r="A83" s="286"/>
      <c r="B83" s="417" t="s">
        <v>375</v>
      </c>
      <c r="C83" s="388" t="s">
        <v>304</v>
      </c>
      <c r="D83" s="418">
        <v>43.625900000000001</v>
      </c>
      <c r="E83" s="418">
        <v>33.9</v>
      </c>
      <c r="F83" s="418">
        <v>1478.92</v>
      </c>
      <c r="G83" s="386"/>
    </row>
    <row r="84" spans="1:7" s="272" customFormat="1" ht="13.15" customHeight="1">
      <c r="A84" s="286"/>
      <c r="B84" s="417" t="s">
        <v>376</v>
      </c>
      <c r="C84" s="388" t="s">
        <v>218</v>
      </c>
      <c r="D84" s="418">
        <v>14</v>
      </c>
      <c r="E84" s="418">
        <v>156</v>
      </c>
      <c r="F84" s="418">
        <v>2184</v>
      </c>
      <c r="G84" s="386"/>
    </row>
    <row r="85" spans="1:7" s="272" customFormat="1" ht="13.15" customHeight="1">
      <c r="A85" s="286"/>
      <c r="B85" s="417" t="s">
        <v>377</v>
      </c>
      <c r="C85" s="388" t="s">
        <v>218</v>
      </c>
      <c r="D85" s="418">
        <v>23</v>
      </c>
      <c r="E85" s="418">
        <v>1.5</v>
      </c>
      <c r="F85" s="418">
        <v>34.5</v>
      </c>
      <c r="G85" s="386"/>
    </row>
    <row r="86" spans="1:7" s="272" customFormat="1" ht="13.15" customHeight="1">
      <c r="A86" s="286"/>
      <c r="B86" s="417" t="s">
        <v>378</v>
      </c>
      <c r="C86" s="388" t="s">
        <v>218</v>
      </c>
      <c r="D86" s="418">
        <v>211.45760000000001</v>
      </c>
      <c r="E86" s="418">
        <v>16.52</v>
      </c>
      <c r="F86" s="418">
        <v>3493.28</v>
      </c>
      <c r="G86" s="386"/>
    </row>
    <row r="87" spans="1:7" s="272" customFormat="1" ht="13.15" customHeight="1">
      <c r="A87" s="286"/>
      <c r="B87" s="417" t="s">
        <v>379</v>
      </c>
      <c r="C87" s="388" t="s">
        <v>380</v>
      </c>
      <c r="D87" s="418">
        <v>125</v>
      </c>
      <c r="E87" s="418">
        <v>44.83</v>
      </c>
      <c r="F87" s="418">
        <v>5603.75</v>
      </c>
      <c r="G87" s="386"/>
    </row>
    <row r="88" spans="1:7" s="272" customFormat="1" ht="13.15" customHeight="1">
      <c r="A88" s="286"/>
      <c r="B88" s="417" t="s">
        <v>381</v>
      </c>
      <c r="C88" s="388" t="s">
        <v>218</v>
      </c>
      <c r="D88" s="418">
        <v>1</v>
      </c>
      <c r="E88" s="418">
        <v>200</v>
      </c>
      <c r="F88" s="418">
        <v>200</v>
      </c>
      <c r="G88" s="386"/>
    </row>
    <row r="89" spans="1:7" s="272" customFormat="1" ht="13.15" customHeight="1">
      <c r="A89" s="286"/>
      <c r="B89" s="417" t="s">
        <v>382</v>
      </c>
      <c r="C89" s="388" t="s">
        <v>218</v>
      </c>
      <c r="D89" s="418">
        <v>1</v>
      </c>
      <c r="E89" s="418">
        <v>57.82</v>
      </c>
      <c r="F89" s="418">
        <v>57.82</v>
      </c>
      <c r="G89" s="386"/>
    </row>
    <row r="90" spans="1:7" s="272" customFormat="1" ht="13.15" customHeight="1">
      <c r="A90" s="286"/>
      <c r="B90" s="417" t="s">
        <v>383</v>
      </c>
      <c r="C90" s="388" t="s">
        <v>299</v>
      </c>
      <c r="D90" s="418">
        <v>13</v>
      </c>
      <c r="E90" s="418">
        <v>3.86</v>
      </c>
      <c r="F90" s="418">
        <v>50.18</v>
      </c>
      <c r="G90" s="386"/>
    </row>
    <row r="91" spans="1:7" s="272" customFormat="1" ht="13.15" customHeight="1">
      <c r="A91" s="286"/>
      <c r="B91" s="417" t="s">
        <v>384</v>
      </c>
      <c r="C91" s="388" t="s">
        <v>299</v>
      </c>
      <c r="D91" s="418">
        <v>361.2466</v>
      </c>
      <c r="E91" s="418">
        <v>7.38</v>
      </c>
      <c r="F91" s="418">
        <v>2666</v>
      </c>
      <c r="G91" s="386"/>
    </row>
    <row r="92" spans="1:7" s="272" customFormat="1" ht="13.15" customHeight="1">
      <c r="A92" s="286"/>
      <c r="B92" s="417" t="s">
        <v>385</v>
      </c>
      <c r="C92" s="388" t="s">
        <v>299</v>
      </c>
      <c r="D92" s="418">
        <v>36.75</v>
      </c>
      <c r="E92" s="418">
        <v>25</v>
      </c>
      <c r="F92" s="418">
        <v>918.75</v>
      </c>
      <c r="G92" s="386"/>
    </row>
    <row r="93" spans="1:7" s="520" customFormat="1" ht="13.15" customHeight="1">
      <c r="A93" s="515"/>
      <c r="B93" s="516" t="s">
        <v>386</v>
      </c>
      <c r="C93" s="517" t="s">
        <v>299</v>
      </c>
      <c r="D93" s="518">
        <v>1106.5424</v>
      </c>
      <c r="E93" s="518">
        <v>1.77</v>
      </c>
      <c r="F93" s="518">
        <v>1958.58</v>
      </c>
      <c r="G93" s="519"/>
    </row>
    <row r="94" spans="1:7" s="272" customFormat="1" ht="13.15" customHeight="1">
      <c r="A94" s="286"/>
      <c r="B94" s="417" t="s">
        <v>387</v>
      </c>
      <c r="C94" s="388" t="s">
        <v>299</v>
      </c>
      <c r="D94" s="418">
        <v>25.284800000000001</v>
      </c>
      <c r="E94" s="418">
        <v>6.25</v>
      </c>
      <c r="F94" s="418">
        <v>158.03</v>
      </c>
      <c r="G94" s="386"/>
    </row>
    <row r="95" spans="1:7" s="520" customFormat="1" ht="13.15" customHeight="1">
      <c r="A95" s="515"/>
      <c r="B95" s="516" t="s">
        <v>388</v>
      </c>
      <c r="C95" s="517" t="s">
        <v>299</v>
      </c>
      <c r="D95" s="518">
        <v>15166.113499999999</v>
      </c>
      <c r="E95" s="518">
        <v>2.29</v>
      </c>
      <c r="F95" s="518">
        <v>34730.400000000001</v>
      </c>
      <c r="G95" s="519"/>
    </row>
    <row r="96" spans="1:7" s="520" customFormat="1" ht="13.15" customHeight="1">
      <c r="A96" s="515"/>
      <c r="B96" s="516" t="s">
        <v>389</v>
      </c>
      <c r="C96" s="517" t="s">
        <v>299</v>
      </c>
      <c r="D96" s="518">
        <v>330.10950000000003</v>
      </c>
      <c r="E96" s="518">
        <v>10.96</v>
      </c>
      <c r="F96" s="518">
        <v>3618</v>
      </c>
      <c r="G96" s="519"/>
    </row>
    <row r="97" spans="1:7" s="520" customFormat="1" ht="13.15" customHeight="1">
      <c r="A97" s="515"/>
      <c r="B97" s="516" t="s">
        <v>390</v>
      </c>
      <c r="C97" s="517" t="s">
        <v>299</v>
      </c>
      <c r="D97" s="518">
        <v>901</v>
      </c>
      <c r="E97" s="518">
        <v>3.2</v>
      </c>
      <c r="F97" s="518">
        <v>3027.36</v>
      </c>
      <c r="G97" s="519"/>
    </row>
    <row r="98" spans="1:7" s="520" customFormat="1" ht="13.15" customHeight="1">
      <c r="A98" s="515"/>
      <c r="B98" s="516" t="s">
        <v>391</v>
      </c>
      <c r="C98" s="517" t="s">
        <v>299</v>
      </c>
      <c r="D98" s="518">
        <v>2539</v>
      </c>
      <c r="E98" s="518">
        <v>3</v>
      </c>
      <c r="F98" s="518">
        <v>7997.85</v>
      </c>
      <c r="G98" s="519"/>
    </row>
    <row r="99" spans="1:7" s="272" customFormat="1" ht="13.15" customHeight="1">
      <c r="A99" s="286"/>
      <c r="B99" s="417" t="s">
        <v>392</v>
      </c>
      <c r="C99" s="388" t="s">
        <v>299</v>
      </c>
      <c r="D99" s="418">
        <v>8362.1052999999993</v>
      </c>
      <c r="E99" s="418">
        <v>1.9</v>
      </c>
      <c r="F99" s="418">
        <v>15888</v>
      </c>
      <c r="G99" s="386"/>
    </row>
    <row r="100" spans="1:7" s="272" customFormat="1" ht="13.15" customHeight="1">
      <c r="A100" s="286"/>
      <c r="B100" s="417" t="s">
        <v>393</v>
      </c>
      <c r="C100" s="388" t="s">
        <v>299</v>
      </c>
      <c r="D100" s="418">
        <v>4222.7280000000001</v>
      </c>
      <c r="E100" s="418">
        <v>2.5</v>
      </c>
      <c r="F100" s="418">
        <v>10556.82</v>
      </c>
      <c r="G100" s="386"/>
    </row>
    <row r="101" spans="1:7" s="272" customFormat="1" ht="13.15" customHeight="1">
      <c r="A101" s="286"/>
      <c r="B101" s="417" t="s">
        <v>394</v>
      </c>
      <c r="C101" s="388" t="s">
        <v>299</v>
      </c>
      <c r="D101" s="418">
        <v>44.1</v>
      </c>
      <c r="E101" s="418">
        <v>15.6</v>
      </c>
      <c r="F101" s="418">
        <v>687.96</v>
      </c>
      <c r="G101" s="386"/>
    </row>
    <row r="102" spans="1:7" s="272" customFormat="1" ht="13.15" customHeight="1">
      <c r="A102" s="286"/>
      <c r="B102" s="417" t="s">
        <v>395</v>
      </c>
      <c r="C102" s="388" t="s">
        <v>299</v>
      </c>
      <c r="D102" s="418">
        <v>481.95</v>
      </c>
      <c r="E102" s="418">
        <v>2.2000000000000002</v>
      </c>
      <c r="F102" s="418">
        <v>1060.29</v>
      </c>
      <c r="G102" s="386"/>
    </row>
    <row r="103" spans="1:7" s="272" customFormat="1" ht="13.15" customHeight="1">
      <c r="A103" s="286"/>
      <c r="B103" s="417" t="s">
        <v>396</v>
      </c>
      <c r="C103" s="388" t="s">
        <v>299</v>
      </c>
      <c r="D103" s="418">
        <v>68.25</v>
      </c>
      <c r="E103" s="418">
        <v>2.4</v>
      </c>
      <c r="F103" s="418">
        <v>163.80000000000001</v>
      </c>
      <c r="G103" s="386"/>
    </row>
    <row r="104" spans="1:7" s="272" customFormat="1" ht="13.15" customHeight="1">
      <c r="A104" s="286"/>
      <c r="B104" s="417" t="s">
        <v>397</v>
      </c>
      <c r="C104" s="388" t="s">
        <v>299</v>
      </c>
      <c r="D104" s="418">
        <v>17.850000000000001</v>
      </c>
      <c r="E104" s="418">
        <v>5.8</v>
      </c>
      <c r="F104" s="418">
        <v>103.53</v>
      </c>
      <c r="G104" s="386"/>
    </row>
    <row r="105" spans="1:7" s="272" customFormat="1" ht="13.15" customHeight="1">
      <c r="A105" s="286"/>
      <c r="B105" s="417" t="s">
        <v>398</v>
      </c>
      <c r="C105" s="388" t="s">
        <v>218</v>
      </c>
      <c r="D105" s="418">
        <v>264</v>
      </c>
      <c r="E105" s="418">
        <v>9</v>
      </c>
      <c r="F105" s="418">
        <v>2376</v>
      </c>
      <c r="G105" s="386"/>
    </row>
    <row r="106" spans="1:7" s="272" customFormat="1" ht="13.15" customHeight="1">
      <c r="A106" s="286"/>
      <c r="B106" s="417" t="s">
        <v>399</v>
      </c>
      <c r="C106" s="388" t="s">
        <v>218</v>
      </c>
      <c r="D106" s="418">
        <v>337</v>
      </c>
      <c r="E106" s="418">
        <v>7.63</v>
      </c>
      <c r="F106" s="418">
        <v>2571.31</v>
      </c>
      <c r="G106" s="386"/>
    </row>
    <row r="107" spans="1:7" s="272" customFormat="1" ht="13.15" customHeight="1">
      <c r="A107" s="286"/>
      <c r="B107" s="417" t="s">
        <v>400</v>
      </c>
      <c r="C107" s="388" t="s">
        <v>218</v>
      </c>
      <c r="D107" s="418">
        <v>13</v>
      </c>
      <c r="E107" s="418">
        <v>65</v>
      </c>
      <c r="F107" s="418">
        <v>845</v>
      </c>
      <c r="G107" s="386"/>
    </row>
    <row r="108" spans="1:7" s="272" customFormat="1" ht="13.15" customHeight="1">
      <c r="A108" s="286"/>
      <c r="B108" s="417" t="s">
        <v>401</v>
      </c>
      <c r="C108" s="388" t="s">
        <v>218</v>
      </c>
      <c r="D108" s="418">
        <v>72</v>
      </c>
      <c r="E108" s="418">
        <v>15.28</v>
      </c>
      <c r="F108" s="418">
        <v>1100.1600000000001</v>
      </c>
      <c r="G108" s="386"/>
    </row>
    <row r="109" spans="1:7" s="272" customFormat="1" ht="13.15" customHeight="1">
      <c r="A109" s="286"/>
      <c r="B109" s="417" t="s">
        <v>402</v>
      </c>
      <c r="C109" s="388" t="s">
        <v>218</v>
      </c>
      <c r="D109" s="418">
        <v>109</v>
      </c>
      <c r="E109" s="418">
        <v>10.08</v>
      </c>
      <c r="F109" s="418">
        <v>1098.72</v>
      </c>
      <c r="G109" s="386"/>
    </row>
    <row r="110" spans="1:7" s="272" customFormat="1" ht="13.15" customHeight="1">
      <c r="A110" s="286"/>
      <c r="B110" s="417" t="s">
        <v>403</v>
      </c>
      <c r="C110" s="388" t="s">
        <v>218</v>
      </c>
      <c r="D110" s="418">
        <v>25</v>
      </c>
      <c r="E110" s="418">
        <v>14.33</v>
      </c>
      <c r="F110" s="418">
        <v>358.25</v>
      </c>
      <c r="G110" s="386"/>
    </row>
    <row r="111" spans="1:7" s="272" customFormat="1" ht="13.15" customHeight="1">
      <c r="A111" s="286"/>
      <c r="B111" s="417" t="s">
        <v>404</v>
      </c>
      <c r="C111" s="388" t="s">
        <v>218</v>
      </c>
      <c r="D111" s="418">
        <v>72</v>
      </c>
      <c r="E111" s="418">
        <v>83.5</v>
      </c>
      <c r="F111" s="418">
        <v>6012</v>
      </c>
      <c r="G111" s="386"/>
    </row>
    <row r="112" spans="1:7" s="272" customFormat="1" ht="13.15" customHeight="1">
      <c r="A112" s="286"/>
      <c r="B112" s="417" t="s">
        <v>405</v>
      </c>
      <c r="C112" s="388" t="s">
        <v>218</v>
      </c>
      <c r="D112" s="418">
        <v>915</v>
      </c>
      <c r="E112" s="418">
        <v>2.2000000000000002</v>
      </c>
      <c r="F112" s="418">
        <v>2013</v>
      </c>
      <c r="G112" s="386"/>
    </row>
    <row r="113" spans="1:7" s="272" customFormat="1" ht="13.15" customHeight="1">
      <c r="A113" s="286"/>
      <c r="B113" s="417" t="s">
        <v>406</v>
      </c>
      <c r="C113" s="388" t="s">
        <v>218</v>
      </c>
      <c r="D113" s="418">
        <v>981.41769999999997</v>
      </c>
      <c r="E113" s="418">
        <v>2.37</v>
      </c>
      <c r="F113" s="418">
        <v>2325.96</v>
      </c>
      <c r="G113" s="386"/>
    </row>
    <row r="114" spans="1:7" s="272" customFormat="1" ht="13.15" customHeight="1">
      <c r="A114" s="286"/>
      <c r="B114" s="417" t="s">
        <v>407</v>
      </c>
      <c r="C114" s="388" t="s">
        <v>218</v>
      </c>
      <c r="D114" s="418">
        <v>296</v>
      </c>
      <c r="E114" s="418">
        <v>4.3</v>
      </c>
      <c r="F114" s="418">
        <v>1272.8</v>
      </c>
      <c r="G114" s="386"/>
    </row>
    <row r="115" spans="1:7" s="272" customFormat="1" ht="13.15" customHeight="1">
      <c r="A115" s="286"/>
      <c r="B115" s="417" t="s">
        <v>408</v>
      </c>
      <c r="C115" s="388" t="s">
        <v>218</v>
      </c>
      <c r="D115" s="418">
        <v>72</v>
      </c>
      <c r="E115" s="418">
        <v>103.3</v>
      </c>
      <c r="F115" s="418">
        <v>7437.6</v>
      </c>
      <c r="G115" s="386"/>
    </row>
    <row r="116" spans="1:7" s="272" customFormat="1" ht="13.15" customHeight="1">
      <c r="A116" s="286"/>
      <c r="B116" s="417" t="s">
        <v>409</v>
      </c>
      <c r="C116" s="388" t="s">
        <v>218</v>
      </c>
      <c r="D116" s="418">
        <v>2</v>
      </c>
      <c r="E116" s="418">
        <v>4.43</v>
      </c>
      <c r="F116" s="418">
        <v>8.86</v>
      </c>
      <c r="G116" s="386"/>
    </row>
    <row r="117" spans="1:7" s="272" customFormat="1" ht="13.15" customHeight="1">
      <c r="A117" s="286"/>
      <c r="B117" s="417" t="s">
        <v>410</v>
      </c>
      <c r="C117" s="388" t="s">
        <v>218</v>
      </c>
      <c r="D117" s="418">
        <v>23</v>
      </c>
      <c r="E117" s="418">
        <v>45</v>
      </c>
      <c r="F117" s="418">
        <v>1035</v>
      </c>
      <c r="G117" s="386"/>
    </row>
    <row r="118" spans="1:7" s="272" customFormat="1" ht="13.15" customHeight="1">
      <c r="A118" s="286"/>
      <c r="B118" s="417" t="s">
        <v>411</v>
      </c>
      <c r="C118" s="388" t="s">
        <v>412</v>
      </c>
      <c r="D118" s="418">
        <v>989.00509999999997</v>
      </c>
      <c r="E118" s="418">
        <v>8.39</v>
      </c>
      <c r="F118" s="418">
        <v>8297.75</v>
      </c>
      <c r="G118" s="386"/>
    </row>
    <row r="119" spans="1:7" s="272" customFormat="1" ht="13.15" customHeight="1">
      <c r="A119" s="286"/>
      <c r="B119" s="417" t="s">
        <v>413</v>
      </c>
      <c r="C119" s="388" t="s">
        <v>218</v>
      </c>
      <c r="D119" s="418">
        <v>3</v>
      </c>
      <c r="E119" s="418">
        <v>250</v>
      </c>
      <c r="F119" s="418">
        <v>750</v>
      </c>
      <c r="G119" s="386"/>
    </row>
    <row r="120" spans="1:7" s="272" customFormat="1" ht="13.15" customHeight="1">
      <c r="A120" s="286"/>
      <c r="B120" s="417" t="s">
        <v>414</v>
      </c>
      <c r="C120" s="388" t="s">
        <v>218</v>
      </c>
      <c r="D120" s="418">
        <v>31.047899999999998</v>
      </c>
      <c r="E120" s="418">
        <v>64.7</v>
      </c>
      <c r="F120" s="418">
        <v>2008.8</v>
      </c>
      <c r="G120" s="386"/>
    </row>
    <row r="121" spans="1:7" s="272" customFormat="1" ht="13.15" customHeight="1">
      <c r="A121" s="286"/>
      <c r="B121" s="417" t="s">
        <v>415</v>
      </c>
      <c r="C121" s="388" t="s">
        <v>218</v>
      </c>
      <c r="D121" s="418">
        <v>61.6</v>
      </c>
      <c r="E121" s="418">
        <v>59</v>
      </c>
      <c r="F121" s="418">
        <v>3634.4</v>
      </c>
      <c r="G121" s="386"/>
    </row>
    <row r="122" spans="1:7" s="272" customFormat="1" ht="13.15" customHeight="1">
      <c r="A122" s="286"/>
      <c r="B122" s="417" t="s">
        <v>416</v>
      </c>
      <c r="C122" s="388" t="s">
        <v>299</v>
      </c>
      <c r="D122" s="418">
        <v>703.99360000000001</v>
      </c>
      <c r="E122" s="418">
        <v>14.5</v>
      </c>
      <c r="F122" s="418">
        <v>10207.91</v>
      </c>
      <c r="G122" s="386"/>
    </row>
    <row r="123" spans="1:7" s="272" customFormat="1" ht="13.15" customHeight="1">
      <c r="A123" s="286"/>
      <c r="B123" s="419" t="s">
        <v>417</v>
      </c>
      <c r="C123" s="388" t="s">
        <v>218</v>
      </c>
      <c r="D123" s="418">
        <v>250</v>
      </c>
      <c r="E123" s="418">
        <v>8.39</v>
      </c>
      <c r="F123" s="418">
        <v>2097.5</v>
      </c>
      <c r="G123" s="386"/>
    </row>
    <row r="124" spans="1:7" s="272" customFormat="1" ht="13.15" customHeight="1">
      <c r="A124" s="286"/>
      <c r="B124" s="417" t="s">
        <v>418</v>
      </c>
      <c r="C124" s="388" t="s">
        <v>412</v>
      </c>
      <c r="D124" s="418">
        <v>56235.194199999998</v>
      </c>
      <c r="E124" s="418">
        <v>23.5</v>
      </c>
      <c r="F124" s="418">
        <v>1321527.06</v>
      </c>
      <c r="G124" s="386"/>
    </row>
    <row r="125" spans="1:7" s="272" customFormat="1" ht="13.15" customHeight="1">
      <c r="A125" s="286"/>
      <c r="B125" s="417" t="s">
        <v>419</v>
      </c>
      <c r="C125" s="388" t="s">
        <v>218</v>
      </c>
      <c r="D125" s="418">
        <v>1</v>
      </c>
      <c r="E125" s="418">
        <v>3200.61</v>
      </c>
      <c r="F125" s="418">
        <v>3200.61</v>
      </c>
      <c r="G125" s="386"/>
    </row>
    <row r="126" spans="1:7" s="272" customFormat="1" ht="13.15" customHeight="1">
      <c r="A126" s="286"/>
      <c r="B126" s="417" t="s">
        <v>420</v>
      </c>
      <c r="C126" s="388" t="s">
        <v>218</v>
      </c>
      <c r="D126" s="418">
        <v>1</v>
      </c>
      <c r="E126" s="418">
        <v>129.80000000000001</v>
      </c>
      <c r="F126" s="418">
        <v>129.80000000000001</v>
      </c>
      <c r="G126" s="386"/>
    </row>
    <row r="127" spans="1:7" s="272" customFormat="1" ht="13.15" customHeight="1">
      <c r="A127" s="286"/>
      <c r="B127" s="417" t="s">
        <v>421</v>
      </c>
      <c r="C127" s="388" t="s">
        <v>218</v>
      </c>
      <c r="D127" s="418">
        <v>24</v>
      </c>
      <c r="E127" s="418">
        <v>123.48</v>
      </c>
      <c r="F127" s="418">
        <v>2963.52</v>
      </c>
      <c r="G127" s="386"/>
    </row>
    <row r="128" spans="1:7" s="272" customFormat="1" ht="13.15" customHeight="1">
      <c r="A128" s="286"/>
      <c r="B128" s="419" t="s">
        <v>422</v>
      </c>
      <c r="C128" s="388" t="s">
        <v>218</v>
      </c>
      <c r="D128" s="418">
        <v>250</v>
      </c>
      <c r="E128" s="418">
        <v>8.39</v>
      </c>
      <c r="F128" s="418">
        <v>2097.5</v>
      </c>
      <c r="G128" s="386"/>
    </row>
    <row r="129" spans="1:7" s="272" customFormat="1" ht="13.15" customHeight="1">
      <c r="A129" s="286"/>
      <c r="B129" s="417" t="s">
        <v>423</v>
      </c>
      <c r="C129" s="388" t="s">
        <v>218</v>
      </c>
      <c r="D129" s="418">
        <v>2</v>
      </c>
      <c r="E129" s="418">
        <v>30</v>
      </c>
      <c r="F129" s="418">
        <v>60</v>
      </c>
      <c r="G129" s="386"/>
    </row>
    <row r="130" spans="1:7" s="272" customFormat="1" ht="13.15" customHeight="1">
      <c r="A130" s="286"/>
      <c r="B130" s="417" t="s">
        <v>307</v>
      </c>
      <c r="C130" s="388" t="s">
        <v>299</v>
      </c>
      <c r="D130" s="418">
        <v>2775</v>
      </c>
      <c r="E130" s="418">
        <v>0.17</v>
      </c>
      <c r="F130" s="418">
        <v>471.75</v>
      </c>
      <c r="G130" s="386"/>
    </row>
    <row r="131" spans="1:7" s="272" customFormat="1" ht="13.15" customHeight="1">
      <c r="A131" s="286"/>
      <c r="B131" s="417" t="s">
        <v>424</v>
      </c>
      <c r="C131" s="388" t="s">
        <v>296</v>
      </c>
      <c r="D131" s="418">
        <v>26.324999999999999</v>
      </c>
      <c r="E131" s="418">
        <v>6</v>
      </c>
      <c r="F131" s="418">
        <v>157.94999999999999</v>
      </c>
      <c r="G131" s="386"/>
    </row>
    <row r="132" spans="1:7" s="272" customFormat="1" ht="13.15" customHeight="1">
      <c r="A132" s="286"/>
      <c r="B132" s="417" t="s">
        <v>425</v>
      </c>
      <c r="C132" s="388" t="s">
        <v>218</v>
      </c>
      <c r="D132" s="418">
        <v>45</v>
      </c>
      <c r="E132" s="418">
        <v>290.99</v>
      </c>
      <c r="F132" s="418">
        <v>13094.55</v>
      </c>
      <c r="G132" s="386"/>
    </row>
    <row r="133" spans="1:7" s="272" customFormat="1" ht="13.15" customHeight="1">
      <c r="A133" s="286"/>
      <c r="B133" s="417" t="s">
        <v>308</v>
      </c>
      <c r="C133" s="388" t="s">
        <v>299</v>
      </c>
      <c r="D133" s="418">
        <v>423.41129999999998</v>
      </c>
      <c r="E133" s="418">
        <v>0.16</v>
      </c>
      <c r="F133" s="418">
        <v>67.75</v>
      </c>
      <c r="G133" s="386"/>
    </row>
    <row r="134" spans="1:7" s="272" customFormat="1" ht="13.15" customHeight="1">
      <c r="A134" s="286"/>
      <c r="B134" s="417" t="s">
        <v>426</v>
      </c>
      <c r="C134" s="388" t="s">
        <v>215</v>
      </c>
      <c r="D134" s="418">
        <v>5.2702999999999998</v>
      </c>
      <c r="E134" s="418">
        <v>4.3</v>
      </c>
      <c r="F134" s="418">
        <v>22.66</v>
      </c>
      <c r="G134" s="386"/>
    </row>
    <row r="135" spans="1:7" s="272" customFormat="1" ht="13.15" customHeight="1">
      <c r="A135" s="286"/>
      <c r="B135" s="417" t="s">
        <v>427</v>
      </c>
      <c r="C135" s="388" t="s">
        <v>215</v>
      </c>
      <c r="D135" s="418">
        <v>12.0465</v>
      </c>
      <c r="E135" s="418">
        <v>4.3</v>
      </c>
      <c r="F135" s="418">
        <v>51.8</v>
      </c>
      <c r="G135" s="386"/>
    </row>
    <row r="136" spans="1:7" s="272" customFormat="1" ht="13.15" customHeight="1">
      <c r="A136" s="286"/>
      <c r="B136" s="417" t="s">
        <v>428</v>
      </c>
      <c r="C136" s="388" t="s">
        <v>215</v>
      </c>
      <c r="D136" s="418">
        <v>471.49970000000002</v>
      </c>
      <c r="E136" s="418">
        <v>4.3</v>
      </c>
      <c r="F136" s="418">
        <v>2027.45</v>
      </c>
      <c r="G136" s="386"/>
    </row>
    <row r="137" spans="1:7" s="272" customFormat="1" ht="13.15" customHeight="1">
      <c r="A137" s="286"/>
      <c r="B137" s="417" t="s">
        <v>429</v>
      </c>
      <c r="C137" s="388" t="s">
        <v>215</v>
      </c>
      <c r="D137" s="418">
        <v>28.402799999999999</v>
      </c>
      <c r="E137" s="418">
        <v>4.3</v>
      </c>
      <c r="F137" s="418">
        <v>122.13</v>
      </c>
      <c r="G137" s="386"/>
    </row>
    <row r="138" spans="1:7" s="272" customFormat="1" ht="13.15" customHeight="1">
      <c r="A138" s="286"/>
      <c r="B138" s="417" t="s">
        <v>430</v>
      </c>
      <c r="C138" s="388" t="s">
        <v>215</v>
      </c>
      <c r="D138" s="418">
        <v>2291.6813999999999</v>
      </c>
      <c r="E138" s="418">
        <v>4.3</v>
      </c>
      <c r="F138" s="418">
        <v>9854.23</v>
      </c>
      <c r="G138" s="386"/>
    </row>
    <row r="139" spans="1:7" s="272" customFormat="1" ht="13.15" customHeight="1">
      <c r="A139" s="286"/>
      <c r="B139" s="417" t="s">
        <v>431</v>
      </c>
      <c r="C139" s="388" t="s">
        <v>215</v>
      </c>
      <c r="D139" s="418">
        <v>559.48350000000005</v>
      </c>
      <c r="E139" s="418">
        <v>4.3</v>
      </c>
      <c r="F139" s="418">
        <v>2405.7800000000002</v>
      </c>
      <c r="G139" s="386"/>
    </row>
    <row r="140" spans="1:7" s="272" customFormat="1" ht="13.15" customHeight="1">
      <c r="A140" s="286"/>
      <c r="B140" s="417" t="s">
        <v>432</v>
      </c>
      <c r="C140" s="388" t="s">
        <v>218</v>
      </c>
      <c r="D140" s="418">
        <v>62</v>
      </c>
      <c r="E140" s="418">
        <v>15</v>
      </c>
      <c r="F140" s="418">
        <v>930</v>
      </c>
      <c r="G140" s="386"/>
    </row>
    <row r="141" spans="1:7" s="272" customFormat="1" ht="13.15" customHeight="1">
      <c r="A141" s="286"/>
      <c r="B141" s="417" t="s">
        <v>433</v>
      </c>
      <c r="C141" s="388" t="s">
        <v>218</v>
      </c>
      <c r="D141" s="418">
        <v>5</v>
      </c>
      <c r="E141" s="418">
        <v>9</v>
      </c>
      <c r="F141" s="418">
        <v>45</v>
      </c>
      <c r="G141" s="386"/>
    </row>
    <row r="142" spans="1:7" s="272" customFormat="1" ht="13.15" customHeight="1">
      <c r="A142" s="286"/>
      <c r="B142" s="417" t="s">
        <v>434</v>
      </c>
      <c r="C142" s="388" t="s">
        <v>218</v>
      </c>
      <c r="D142" s="418">
        <v>9</v>
      </c>
      <c r="E142" s="418">
        <v>25</v>
      </c>
      <c r="F142" s="418">
        <v>225</v>
      </c>
      <c r="G142" s="386"/>
    </row>
    <row r="143" spans="1:7" s="272" customFormat="1" ht="13.15" customHeight="1">
      <c r="A143" s="286"/>
      <c r="B143" s="417" t="s">
        <v>435</v>
      </c>
      <c r="C143" s="388" t="s">
        <v>218</v>
      </c>
      <c r="D143" s="418">
        <v>12</v>
      </c>
      <c r="E143" s="418">
        <v>8.5</v>
      </c>
      <c r="F143" s="418">
        <v>102</v>
      </c>
      <c r="G143" s="386"/>
    </row>
    <row r="144" spans="1:7" s="272" customFormat="1" ht="13.15" customHeight="1">
      <c r="A144" s="286"/>
      <c r="B144" s="417" t="s">
        <v>436</v>
      </c>
      <c r="C144" s="388" t="s">
        <v>218</v>
      </c>
      <c r="D144" s="418">
        <v>193.5</v>
      </c>
      <c r="E144" s="418">
        <v>3.8</v>
      </c>
      <c r="F144" s="418">
        <v>735.3</v>
      </c>
      <c r="G144" s="386"/>
    </row>
    <row r="145" spans="1:7" s="272" customFormat="1" ht="13.15" customHeight="1">
      <c r="A145" s="286"/>
      <c r="B145" s="417" t="s">
        <v>437</v>
      </c>
      <c r="C145" s="388" t="s">
        <v>218</v>
      </c>
      <c r="D145" s="418">
        <v>329</v>
      </c>
      <c r="E145" s="418">
        <v>5.3</v>
      </c>
      <c r="F145" s="418">
        <v>1743.7</v>
      </c>
      <c r="G145" s="386"/>
    </row>
    <row r="146" spans="1:7" s="272" customFormat="1" ht="13.15" customHeight="1">
      <c r="A146" s="286"/>
      <c r="B146" s="417" t="s">
        <v>438</v>
      </c>
      <c r="C146" s="388" t="s">
        <v>218</v>
      </c>
      <c r="D146" s="418">
        <v>92</v>
      </c>
      <c r="E146" s="418">
        <v>9.5</v>
      </c>
      <c r="F146" s="418">
        <v>874</v>
      </c>
      <c r="G146" s="386"/>
    </row>
    <row r="147" spans="1:7" s="272" customFormat="1" ht="13.15" customHeight="1">
      <c r="A147" s="286"/>
      <c r="B147" s="417" t="s">
        <v>439</v>
      </c>
      <c r="C147" s="388" t="s">
        <v>218</v>
      </c>
      <c r="D147" s="418">
        <v>6</v>
      </c>
      <c r="E147" s="418">
        <v>5.85</v>
      </c>
      <c r="F147" s="418">
        <v>35.1</v>
      </c>
      <c r="G147" s="386"/>
    </row>
    <row r="148" spans="1:7" s="272" customFormat="1" ht="13.15" customHeight="1">
      <c r="A148" s="286"/>
      <c r="B148" s="417" t="s">
        <v>440</v>
      </c>
      <c r="C148" s="388" t="s">
        <v>218</v>
      </c>
      <c r="D148" s="418">
        <v>360</v>
      </c>
      <c r="E148" s="418">
        <v>2.75</v>
      </c>
      <c r="F148" s="418">
        <v>990</v>
      </c>
      <c r="G148" s="386"/>
    </row>
    <row r="149" spans="1:7" s="272" customFormat="1" ht="13.15" customHeight="1">
      <c r="A149" s="286"/>
      <c r="B149" s="417" t="s">
        <v>441</v>
      </c>
      <c r="C149" s="388" t="s">
        <v>218</v>
      </c>
      <c r="D149" s="418">
        <v>2</v>
      </c>
      <c r="E149" s="418">
        <v>9.49</v>
      </c>
      <c r="F149" s="418">
        <v>18.98</v>
      </c>
      <c r="G149" s="386"/>
    </row>
    <row r="150" spans="1:7" s="272" customFormat="1" ht="13.15" customHeight="1">
      <c r="A150" s="286"/>
      <c r="B150" s="417" t="s">
        <v>442</v>
      </c>
      <c r="C150" s="388" t="s">
        <v>218</v>
      </c>
      <c r="D150" s="418">
        <v>362</v>
      </c>
      <c r="E150" s="418">
        <v>1.55</v>
      </c>
      <c r="F150" s="418">
        <v>561.1</v>
      </c>
      <c r="G150" s="386"/>
    </row>
    <row r="151" spans="1:7" s="272" customFormat="1" ht="13.15" customHeight="1">
      <c r="A151" s="286"/>
      <c r="B151" s="417" t="s">
        <v>443</v>
      </c>
      <c r="C151" s="388" t="s">
        <v>304</v>
      </c>
      <c r="D151" s="418">
        <v>38.85</v>
      </c>
      <c r="E151" s="418">
        <v>25</v>
      </c>
      <c r="F151" s="418">
        <v>971.25</v>
      </c>
      <c r="G151" s="386"/>
    </row>
    <row r="152" spans="1:7" s="272" customFormat="1" ht="13.15" customHeight="1">
      <c r="A152" s="286"/>
      <c r="B152" s="417" t="s">
        <v>444</v>
      </c>
      <c r="C152" s="388" t="s">
        <v>218</v>
      </c>
      <c r="D152" s="418">
        <v>168</v>
      </c>
      <c r="E152" s="418">
        <v>5.5</v>
      </c>
      <c r="F152" s="418">
        <v>924</v>
      </c>
      <c r="G152" s="386"/>
    </row>
    <row r="153" spans="1:7" s="272" customFormat="1" ht="13.15" customHeight="1">
      <c r="A153" s="286"/>
      <c r="B153" s="417" t="s">
        <v>445</v>
      </c>
      <c r="C153" s="388" t="s">
        <v>218</v>
      </c>
      <c r="D153" s="418">
        <v>47</v>
      </c>
      <c r="E153" s="418">
        <v>3350</v>
      </c>
      <c r="F153" s="418">
        <v>157450</v>
      </c>
      <c r="G153" s="386"/>
    </row>
    <row r="154" spans="1:7" s="272" customFormat="1" ht="13.15" customHeight="1">
      <c r="A154" s="286"/>
      <c r="B154" s="417" t="s">
        <v>446</v>
      </c>
      <c r="C154" s="388" t="s">
        <v>218</v>
      </c>
      <c r="D154" s="418">
        <v>192</v>
      </c>
      <c r="E154" s="418">
        <v>2280</v>
      </c>
      <c r="F154" s="418">
        <v>437760</v>
      </c>
      <c r="G154" s="386"/>
    </row>
    <row r="155" spans="1:7" s="272" customFormat="1" ht="13.15" customHeight="1">
      <c r="A155" s="286"/>
      <c r="B155" s="417" t="s">
        <v>447</v>
      </c>
      <c r="C155" s="388" t="s">
        <v>299</v>
      </c>
      <c r="D155" s="418">
        <v>13347</v>
      </c>
      <c r="E155" s="418">
        <v>0.86</v>
      </c>
      <c r="F155" s="418">
        <v>11478.42</v>
      </c>
      <c r="G155" s="386"/>
    </row>
    <row r="156" spans="1:7" s="272" customFormat="1" ht="13.15" customHeight="1">
      <c r="A156" s="286"/>
      <c r="B156" s="417" t="s">
        <v>448</v>
      </c>
      <c r="C156" s="388" t="s">
        <v>299</v>
      </c>
      <c r="D156" s="418">
        <v>12171.3333</v>
      </c>
      <c r="E156" s="418">
        <v>1.29</v>
      </c>
      <c r="F156" s="418">
        <v>15701.02</v>
      </c>
      <c r="G156" s="386"/>
    </row>
    <row r="157" spans="1:7" s="272" customFormat="1" ht="13.15" customHeight="1">
      <c r="A157" s="286"/>
      <c r="B157" s="417" t="s">
        <v>449</v>
      </c>
      <c r="C157" s="388" t="s">
        <v>218</v>
      </c>
      <c r="D157" s="418">
        <v>13</v>
      </c>
      <c r="E157" s="418">
        <v>4.3499999999999996</v>
      </c>
      <c r="F157" s="418">
        <v>56.55</v>
      </c>
      <c r="G157" s="386"/>
    </row>
    <row r="158" spans="1:7" s="272" customFormat="1" ht="13.15" customHeight="1">
      <c r="A158" s="286"/>
      <c r="B158" s="417" t="s">
        <v>450</v>
      </c>
      <c r="C158" s="388" t="s">
        <v>218</v>
      </c>
      <c r="D158" s="418">
        <v>8</v>
      </c>
      <c r="E158" s="418">
        <v>4.25</v>
      </c>
      <c r="F158" s="418">
        <v>34</v>
      </c>
      <c r="G158" s="386"/>
    </row>
    <row r="159" spans="1:7" s="272" customFormat="1" ht="13.15" customHeight="1">
      <c r="A159" s="286"/>
      <c r="B159" s="417" t="s">
        <v>451</v>
      </c>
      <c r="C159" s="388" t="s">
        <v>218</v>
      </c>
      <c r="D159" s="418">
        <v>791</v>
      </c>
      <c r="E159" s="418">
        <v>5.9</v>
      </c>
      <c r="F159" s="418">
        <v>4666.8999999999996</v>
      </c>
      <c r="G159" s="386"/>
    </row>
    <row r="160" spans="1:7" s="272" customFormat="1" ht="13.15" customHeight="1">
      <c r="A160" s="286"/>
      <c r="B160" s="417" t="s">
        <v>452</v>
      </c>
      <c r="C160" s="388" t="s">
        <v>218</v>
      </c>
      <c r="D160" s="418">
        <v>94</v>
      </c>
      <c r="E160" s="418">
        <v>11.12</v>
      </c>
      <c r="F160" s="418">
        <v>1045.28</v>
      </c>
      <c r="G160" s="386"/>
    </row>
    <row r="161" spans="1:7" s="272" customFormat="1" ht="13.15" customHeight="1">
      <c r="A161" s="286"/>
      <c r="B161" s="417" t="s">
        <v>453</v>
      </c>
      <c r="C161" s="388" t="s">
        <v>218</v>
      </c>
      <c r="D161" s="418">
        <v>2347.2941000000001</v>
      </c>
      <c r="E161" s="418">
        <v>0.34</v>
      </c>
      <c r="F161" s="418">
        <v>798.08</v>
      </c>
      <c r="G161" s="386"/>
    </row>
    <row r="162" spans="1:7" s="272" customFormat="1" ht="13.15" customHeight="1">
      <c r="A162" s="286"/>
      <c r="B162" s="417" t="s">
        <v>454</v>
      </c>
      <c r="C162" s="388" t="s">
        <v>218</v>
      </c>
      <c r="D162" s="418">
        <v>4.7618999999999998</v>
      </c>
      <c r="E162" s="418">
        <v>0.42</v>
      </c>
      <c r="F162" s="418">
        <v>2</v>
      </c>
      <c r="G162" s="386"/>
    </row>
    <row r="163" spans="1:7" s="272" customFormat="1" ht="13.15" customHeight="1">
      <c r="A163" s="286"/>
      <c r="B163" s="417" t="s">
        <v>455</v>
      </c>
      <c r="C163" s="388" t="s">
        <v>218</v>
      </c>
      <c r="D163" s="418">
        <v>30.196100000000001</v>
      </c>
      <c r="E163" s="418">
        <v>1.02</v>
      </c>
      <c r="F163" s="418">
        <v>30.8</v>
      </c>
      <c r="G163" s="386"/>
    </row>
    <row r="164" spans="1:7" s="272" customFormat="1" ht="13.15" customHeight="1">
      <c r="A164" s="286"/>
      <c r="B164" s="417" t="s">
        <v>456</v>
      </c>
      <c r="C164" s="388" t="s">
        <v>218</v>
      </c>
      <c r="D164" s="418">
        <v>2</v>
      </c>
      <c r="E164" s="418">
        <v>41.3</v>
      </c>
      <c r="F164" s="418">
        <v>82.6</v>
      </c>
      <c r="G164" s="386"/>
    </row>
    <row r="165" spans="1:7" s="272" customFormat="1" ht="13.15" customHeight="1">
      <c r="A165" s="286"/>
      <c r="B165" s="417" t="s">
        <v>457</v>
      </c>
      <c r="C165" s="388" t="s">
        <v>218</v>
      </c>
      <c r="D165" s="418">
        <v>2</v>
      </c>
      <c r="E165" s="418">
        <v>850</v>
      </c>
      <c r="F165" s="418">
        <v>1700</v>
      </c>
      <c r="G165" s="386"/>
    </row>
    <row r="166" spans="1:7" s="272" customFormat="1" ht="13.15" customHeight="1">
      <c r="A166" s="286"/>
      <c r="B166" s="417" t="s">
        <v>458</v>
      </c>
      <c r="C166" s="388" t="s">
        <v>299</v>
      </c>
      <c r="D166" s="418">
        <v>326.06</v>
      </c>
      <c r="E166" s="418">
        <v>0.15</v>
      </c>
      <c r="F166" s="418">
        <v>48.91</v>
      </c>
      <c r="G166" s="386"/>
    </row>
    <row r="167" spans="1:7" s="272" customFormat="1" ht="13.15" customHeight="1">
      <c r="A167" s="286"/>
      <c r="B167" s="417" t="s">
        <v>459</v>
      </c>
      <c r="C167" s="388" t="s">
        <v>218</v>
      </c>
      <c r="D167" s="418">
        <v>272</v>
      </c>
      <c r="E167" s="418">
        <v>5.9</v>
      </c>
      <c r="F167" s="418">
        <v>1604.8</v>
      </c>
      <c r="G167" s="386"/>
    </row>
    <row r="168" spans="1:7" s="272" customFormat="1" ht="13.15" customHeight="1">
      <c r="A168" s="286"/>
      <c r="B168" s="417" t="s">
        <v>460</v>
      </c>
      <c r="C168" s="388" t="s">
        <v>218</v>
      </c>
      <c r="D168" s="418">
        <v>45</v>
      </c>
      <c r="E168" s="418">
        <v>52.14</v>
      </c>
      <c r="F168" s="418">
        <v>2346.3000000000002</v>
      </c>
      <c r="G168" s="386"/>
    </row>
    <row r="169" spans="1:7" s="272" customFormat="1" ht="13.15" customHeight="1">
      <c r="A169" s="286"/>
      <c r="B169" s="417" t="s">
        <v>461</v>
      </c>
      <c r="C169" s="388" t="s">
        <v>218</v>
      </c>
      <c r="D169" s="418">
        <v>3934.8332999999998</v>
      </c>
      <c r="E169" s="418">
        <v>1.5</v>
      </c>
      <c r="F169" s="418">
        <v>5902.25</v>
      </c>
      <c r="G169" s="386"/>
    </row>
    <row r="170" spans="1:7" s="272" customFormat="1" ht="13.15" customHeight="1">
      <c r="A170" s="286"/>
      <c r="B170" s="417" t="s">
        <v>462</v>
      </c>
      <c r="C170" s="388" t="s">
        <v>218</v>
      </c>
      <c r="D170" s="418">
        <v>4.5332999999999997</v>
      </c>
      <c r="E170" s="418">
        <v>1.5</v>
      </c>
      <c r="F170" s="418">
        <v>6.8</v>
      </c>
      <c r="G170" s="386"/>
    </row>
    <row r="171" spans="1:7" s="272" customFormat="1" ht="13.15" customHeight="1">
      <c r="A171" s="286"/>
      <c r="B171" s="417" t="s">
        <v>463</v>
      </c>
      <c r="C171" s="388" t="s">
        <v>218</v>
      </c>
      <c r="D171" s="418">
        <v>31.1111</v>
      </c>
      <c r="E171" s="418">
        <v>4.5</v>
      </c>
      <c r="F171" s="418">
        <v>140</v>
      </c>
      <c r="G171" s="386"/>
    </row>
    <row r="172" spans="1:7" s="272" customFormat="1" ht="13.15" customHeight="1">
      <c r="A172" s="286"/>
      <c r="B172" s="417" t="s">
        <v>464</v>
      </c>
      <c r="C172" s="388" t="s">
        <v>218</v>
      </c>
      <c r="D172" s="418">
        <v>11.158099999999999</v>
      </c>
      <c r="E172" s="418">
        <v>10.5</v>
      </c>
      <c r="F172" s="418">
        <v>117.16</v>
      </c>
      <c r="G172" s="386"/>
    </row>
    <row r="173" spans="1:7" s="272" customFormat="1" ht="13.15" customHeight="1">
      <c r="A173" s="286"/>
      <c r="B173" s="417" t="s">
        <v>465</v>
      </c>
      <c r="C173" s="388" t="s">
        <v>218</v>
      </c>
      <c r="D173" s="418">
        <v>1.9779</v>
      </c>
      <c r="E173" s="418">
        <v>12.65</v>
      </c>
      <c r="F173" s="418">
        <v>25.02</v>
      </c>
      <c r="G173" s="386"/>
    </row>
    <row r="174" spans="1:7" s="272" customFormat="1" ht="13.15" customHeight="1">
      <c r="A174" s="286"/>
      <c r="B174" s="417" t="s">
        <v>466</v>
      </c>
      <c r="C174" s="388" t="s">
        <v>218</v>
      </c>
      <c r="D174" s="418">
        <v>294</v>
      </c>
      <c r="E174" s="418">
        <v>2.19</v>
      </c>
      <c r="F174" s="418">
        <v>643.86</v>
      </c>
      <c r="G174" s="386"/>
    </row>
    <row r="175" spans="1:7" s="272" customFormat="1" ht="13.15" customHeight="1">
      <c r="A175" s="286"/>
      <c r="B175" s="417" t="s">
        <v>467</v>
      </c>
      <c r="C175" s="388" t="s">
        <v>218</v>
      </c>
      <c r="D175" s="418">
        <v>115</v>
      </c>
      <c r="E175" s="418">
        <v>194.11</v>
      </c>
      <c r="F175" s="418">
        <v>22322.65</v>
      </c>
      <c r="G175" s="386"/>
    </row>
    <row r="176" spans="1:7" s="272" customFormat="1" ht="13.15" customHeight="1">
      <c r="A176" s="286"/>
      <c r="B176" s="417" t="s">
        <v>468</v>
      </c>
      <c r="C176" s="388" t="s">
        <v>218</v>
      </c>
      <c r="D176" s="418">
        <v>12</v>
      </c>
      <c r="E176" s="418">
        <v>272.86</v>
      </c>
      <c r="F176" s="418">
        <v>3274.32</v>
      </c>
      <c r="G176" s="386"/>
    </row>
    <row r="177" spans="1:7" s="272" customFormat="1" ht="13.15" customHeight="1">
      <c r="A177" s="286"/>
      <c r="B177" s="417" t="s">
        <v>469</v>
      </c>
      <c r="C177" s="388" t="s">
        <v>218</v>
      </c>
      <c r="D177" s="418">
        <v>1</v>
      </c>
      <c r="E177" s="418">
        <v>2150</v>
      </c>
      <c r="F177" s="418">
        <v>2150</v>
      </c>
      <c r="G177" s="386"/>
    </row>
    <row r="178" spans="1:7" s="272" customFormat="1" ht="13.15" customHeight="1">
      <c r="A178" s="286"/>
      <c r="B178" s="417" t="s">
        <v>470</v>
      </c>
      <c r="C178" s="388" t="s">
        <v>218</v>
      </c>
      <c r="D178" s="418">
        <v>26</v>
      </c>
      <c r="E178" s="418">
        <v>59.24</v>
      </c>
      <c r="F178" s="418">
        <v>1540.24</v>
      </c>
      <c r="G178" s="386"/>
    </row>
    <row r="179" spans="1:7" s="272" customFormat="1" ht="13.15" customHeight="1">
      <c r="A179" s="286"/>
      <c r="B179" s="417" t="s">
        <v>471</v>
      </c>
      <c r="C179" s="388" t="s">
        <v>218</v>
      </c>
      <c r="D179" s="418">
        <v>1</v>
      </c>
      <c r="E179" s="418">
        <v>4250</v>
      </c>
      <c r="F179" s="418">
        <v>4250</v>
      </c>
      <c r="G179" s="386"/>
    </row>
    <row r="180" spans="1:7" s="272" customFormat="1" ht="13.15" customHeight="1">
      <c r="A180" s="286"/>
      <c r="B180" s="417" t="s">
        <v>472</v>
      </c>
      <c r="C180" s="388" t="s">
        <v>218</v>
      </c>
      <c r="D180" s="418">
        <v>1</v>
      </c>
      <c r="E180" s="418">
        <v>38000</v>
      </c>
      <c r="F180" s="418">
        <v>38000</v>
      </c>
      <c r="G180" s="386"/>
    </row>
    <row r="181" spans="1:7" s="272" customFormat="1" ht="13.15" customHeight="1">
      <c r="A181" s="286"/>
      <c r="B181" s="417" t="s">
        <v>473</v>
      </c>
      <c r="C181" s="388" t="s">
        <v>218</v>
      </c>
      <c r="D181" s="418">
        <v>3</v>
      </c>
      <c r="E181" s="418">
        <v>6500</v>
      </c>
      <c r="F181" s="418">
        <v>19500</v>
      </c>
      <c r="G181" s="386"/>
    </row>
    <row r="182" spans="1:7" s="272" customFormat="1" ht="13.15" customHeight="1">
      <c r="A182" s="286"/>
      <c r="B182" s="417" t="s">
        <v>474</v>
      </c>
      <c r="C182" s="388" t="s">
        <v>218</v>
      </c>
      <c r="D182" s="418">
        <v>1</v>
      </c>
      <c r="E182" s="418">
        <v>21611.89</v>
      </c>
      <c r="F182" s="418">
        <v>21611.89</v>
      </c>
      <c r="G182" s="386"/>
    </row>
    <row r="183" spans="1:7" s="272" customFormat="1" ht="13.15" customHeight="1">
      <c r="A183" s="286"/>
      <c r="B183" s="417" t="s">
        <v>475</v>
      </c>
      <c r="C183" s="388" t="s">
        <v>218</v>
      </c>
      <c r="D183" s="418">
        <v>19</v>
      </c>
      <c r="E183" s="418">
        <v>1850</v>
      </c>
      <c r="F183" s="418">
        <v>35150</v>
      </c>
      <c r="G183" s="386"/>
    </row>
    <row r="184" spans="1:7" s="272" customFormat="1" ht="13.15" customHeight="1">
      <c r="A184" s="286"/>
      <c r="B184" s="417" t="s">
        <v>476</v>
      </c>
      <c r="C184" s="388" t="s">
        <v>218</v>
      </c>
      <c r="D184" s="418">
        <v>246</v>
      </c>
      <c r="E184" s="418">
        <v>400</v>
      </c>
      <c r="F184" s="418">
        <v>98400</v>
      </c>
      <c r="G184" s="386"/>
    </row>
    <row r="185" spans="1:7" s="272" customFormat="1" ht="13.15" customHeight="1">
      <c r="A185" s="286"/>
      <c r="B185" s="417" t="s">
        <v>477</v>
      </c>
      <c r="C185" s="388" t="s">
        <v>218</v>
      </c>
      <c r="D185" s="418">
        <v>83</v>
      </c>
      <c r="E185" s="418">
        <v>60</v>
      </c>
      <c r="F185" s="418">
        <v>4980</v>
      </c>
      <c r="G185" s="386"/>
    </row>
    <row r="186" spans="1:7" s="272" customFormat="1" ht="13.15" customHeight="1">
      <c r="A186" s="286"/>
      <c r="B186" s="417" t="s">
        <v>478</v>
      </c>
      <c r="C186" s="388" t="s">
        <v>218</v>
      </c>
      <c r="D186" s="418">
        <v>1</v>
      </c>
      <c r="E186" s="418">
        <v>1416</v>
      </c>
      <c r="F186" s="418">
        <v>1416</v>
      </c>
      <c r="G186" s="386"/>
    </row>
    <row r="187" spans="1:7" s="272" customFormat="1" ht="13.15" customHeight="1">
      <c r="A187" s="286"/>
      <c r="B187" s="417" t="s">
        <v>479</v>
      </c>
      <c r="C187" s="388" t="s">
        <v>218</v>
      </c>
      <c r="D187" s="418">
        <v>24</v>
      </c>
      <c r="E187" s="418">
        <v>329.14</v>
      </c>
      <c r="F187" s="418">
        <v>7899.36</v>
      </c>
      <c r="G187" s="386"/>
    </row>
    <row r="188" spans="1:7" s="272" customFormat="1" ht="13.15" customHeight="1">
      <c r="A188" s="286"/>
      <c r="B188" s="417" t="s">
        <v>480</v>
      </c>
      <c r="C188" s="388" t="s">
        <v>218</v>
      </c>
      <c r="D188" s="418">
        <v>672</v>
      </c>
      <c r="E188" s="418">
        <v>0.45</v>
      </c>
      <c r="F188" s="418">
        <v>302.39999999999998</v>
      </c>
      <c r="G188" s="386"/>
    </row>
    <row r="189" spans="1:7" s="272" customFormat="1" ht="13.15" customHeight="1">
      <c r="A189" s="286"/>
      <c r="B189" s="417" t="s">
        <v>481</v>
      </c>
      <c r="C189" s="388" t="s">
        <v>218</v>
      </c>
      <c r="D189" s="418">
        <v>2</v>
      </c>
      <c r="E189" s="418">
        <v>136.4</v>
      </c>
      <c r="F189" s="418">
        <v>272.8</v>
      </c>
      <c r="G189" s="386"/>
    </row>
    <row r="190" spans="1:7" s="272" customFormat="1" ht="13.15" customHeight="1">
      <c r="A190" s="286"/>
      <c r="B190" s="417" t="s">
        <v>482</v>
      </c>
      <c r="C190" s="388" t="s">
        <v>218</v>
      </c>
      <c r="D190" s="418">
        <v>174</v>
      </c>
      <c r="E190" s="418">
        <v>18.22</v>
      </c>
      <c r="F190" s="418">
        <v>3170.28</v>
      </c>
      <c r="G190" s="386"/>
    </row>
    <row r="191" spans="1:7" s="272" customFormat="1" ht="13.15" customHeight="1">
      <c r="A191" s="286"/>
      <c r="B191" s="417" t="s">
        <v>483</v>
      </c>
      <c r="C191" s="388" t="s">
        <v>299</v>
      </c>
      <c r="D191" s="418">
        <v>9</v>
      </c>
      <c r="E191" s="418">
        <v>2.42</v>
      </c>
      <c r="F191" s="418">
        <v>21.78</v>
      </c>
      <c r="G191" s="386"/>
    </row>
    <row r="192" spans="1:7" s="272" customFormat="1" ht="13.15" customHeight="1">
      <c r="A192" s="286"/>
      <c r="B192" s="417" t="s">
        <v>484</v>
      </c>
      <c r="C192" s="388" t="s">
        <v>218</v>
      </c>
      <c r="D192" s="418">
        <v>0.4471</v>
      </c>
      <c r="E192" s="418">
        <v>21</v>
      </c>
      <c r="F192" s="418">
        <v>9.39</v>
      </c>
      <c r="G192" s="386"/>
    </row>
    <row r="193" spans="1:7" s="272" customFormat="1" ht="13.15" customHeight="1">
      <c r="A193" s="286"/>
      <c r="B193" s="417" t="s">
        <v>485</v>
      </c>
      <c r="C193" s="388" t="s">
        <v>218</v>
      </c>
      <c r="D193" s="418">
        <v>7</v>
      </c>
      <c r="E193" s="418">
        <v>600</v>
      </c>
      <c r="F193" s="418">
        <v>4200</v>
      </c>
      <c r="G193" s="386"/>
    </row>
    <row r="194" spans="1:7" s="272" customFormat="1" ht="13.15" customHeight="1">
      <c r="A194" s="286"/>
      <c r="B194" s="417" t="s">
        <v>486</v>
      </c>
      <c r="C194" s="388" t="s">
        <v>412</v>
      </c>
      <c r="D194" s="418">
        <v>1221.1941999999999</v>
      </c>
      <c r="E194" s="418">
        <v>5</v>
      </c>
      <c r="F194" s="418">
        <v>6105.97</v>
      </c>
      <c r="G194" s="386"/>
    </row>
    <row r="195" spans="1:7" s="272" customFormat="1" ht="13.15" customHeight="1">
      <c r="A195" s="286"/>
      <c r="B195" s="417" t="s">
        <v>487</v>
      </c>
      <c r="C195" s="388" t="s">
        <v>218</v>
      </c>
      <c r="D195" s="418">
        <v>9</v>
      </c>
      <c r="E195" s="418">
        <v>500</v>
      </c>
      <c r="F195" s="418">
        <v>4500</v>
      </c>
      <c r="G195" s="386"/>
    </row>
    <row r="196" spans="1:7" s="272" customFormat="1" ht="13.15" customHeight="1">
      <c r="A196" s="286"/>
      <c r="B196" s="417" t="s">
        <v>488</v>
      </c>
      <c r="C196" s="388" t="s">
        <v>218</v>
      </c>
      <c r="D196" s="418">
        <v>20</v>
      </c>
      <c r="E196" s="418">
        <v>1600</v>
      </c>
      <c r="F196" s="418">
        <v>32000</v>
      </c>
      <c r="G196" s="386"/>
    </row>
    <row r="197" spans="1:7" s="272" customFormat="1" ht="13.15" customHeight="1">
      <c r="A197" s="286"/>
      <c r="B197" s="417" t="s">
        <v>489</v>
      </c>
      <c r="C197" s="388" t="s">
        <v>218</v>
      </c>
      <c r="D197" s="418">
        <v>24</v>
      </c>
      <c r="E197" s="418">
        <v>550</v>
      </c>
      <c r="F197" s="418">
        <v>13200</v>
      </c>
      <c r="G197" s="386"/>
    </row>
    <row r="198" spans="1:7" s="272" customFormat="1" ht="13.15" customHeight="1">
      <c r="A198" s="286"/>
      <c r="B198" s="417" t="s">
        <v>490</v>
      </c>
      <c r="C198" s="388" t="s">
        <v>218</v>
      </c>
      <c r="D198" s="418">
        <v>1</v>
      </c>
      <c r="E198" s="418">
        <v>374</v>
      </c>
      <c r="F198" s="418">
        <v>374</v>
      </c>
      <c r="G198" s="386"/>
    </row>
    <row r="199" spans="1:7" s="272" customFormat="1" ht="13.15" customHeight="1">
      <c r="A199" s="286"/>
      <c r="B199" s="417" t="s">
        <v>491</v>
      </c>
      <c r="C199" s="388" t="s">
        <v>218</v>
      </c>
      <c r="D199" s="418">
        <v>7</v>
      </c>
      <c r="E199" s="418">
        <v>4854.2</v>
      </c>
      <c r="F199" s="418">
        <v>33979.4</v>
      </c>
      <c r="G199" s="386"/>
    </row>
    <row r="200" spans="1:7" s="272" customFormat="1" ht="13.15" customHeight="1">
      <c r="A200" s="286"/>
      <c r="B200" s="417" t="s">
        <v>492</v>
      </c>
      <c r="C200" s="388" t="s">
        <v>218</v>
      </c>
      <c r="D200" s="418">
        <v>77</v>
      </c>
      <c r="E200" s="418">
        <v>120</v>
      </c>
      <c r="F200" s="418">
        <v>9240</v>
      </c>
      <c r="G200" s="386"/>
    </row>
    <row r="201" spans="1:7" s="272" customFormat="1" ht="13.15" customHeight="1">
      <c r="A201" s="286"/>
      <c r="B201" s="417" t="s">
        <v>294</v>
      </c>
      <c r="C201" s="388" t="s">
        <v>380</v>
      </c>
      <c r="D201" s="418">
        <v>250</v>
      </c>
      <c r="E201" s="418">
        <v>12.63</v>
      </c>
      <c r="F201" s="418">
        <v>3157.5</v>
      </c>
      <c r="G201" s="386"/>
    </row>
    <row r="202" spans="1:7" s="272" customFormat="1" ht="13.15" customHeight="1">
      <c r="A202" s="286"/>
      <c r="B202" s="417" t="s">
        <v>493</v>
      </c>
      <c r="C202" s="388" t="s">
        <v>215</v>
      </c>
      <c r="D202" s="418">
        <v>1</v>
      </c>
      <c r="E202" s="418">
        <v>14.32</v>
      </c>
      <c r="F202" s="418">
        <v>14.32</v>
      </c>
      <c r="G202" s="386"/>
    </row>
    <row r="203" spans="1:7" s="272" customFormat="1" ht="13.15" customHeight="1">
      <c r="A203" s="286"/>
      <c r="B203" s="417" t="s">
        <v>277</v>
      </c>
      <c r="C203" s="388" t="s">
        <v>356</v>
      </c>
      <c r="D203" s="418">
        <v>0.25190000000000001</v>
      </c>
      <c r="E203" s="418">
        <v>37.08</v>
      </c>
      <c r="F203" s="418">
        <v>9.34</v>
      </c>
      <c r="G203" s="386"/>
    </row>
    <row r="204" spans="1:7" s="272" customFormat="1" ht="13.15" customHeight="1">
      <c r="A204" s="286"/>
      <c r="B204" s="417" t="s">
        <v>494</v>
      </c>
      <c r="C204" s="388" t="s">
        <v>304</v>
      </c>
      <c r="D204" s="418">
        <v>2.7008999999999999</v>
      </c>
      <c r="E204" s="418">
        <v>41.02</v>
      </c>
      <c r="F204" s="418">
        <v>110.79</v>
      </c>
      <c r="G204" s="386"/>
    </row>
    <row r="205" spans="1:7" s="272" customFormat="1" ht="13.15" customHeight="1">
      <c r="A205" s="286"/>
      <c r="B205" s="417" t="s">
        <v>495</v>
      </c>
      <c r="C205" s="388" t="s">
        <v>218</v>
      </c>
      <c r="D205" s="418">
        <v>49</v>
      </c>
      <c r="E205" s="418">
        <v>700</v>
      </c>
      <c r="F205" s="418">
        <v>34300</v>
      </c>
      <c r="G205" s="386"/>
    </row>
    <row r="206" spans="1:7" s="272" customFormat="1" ht="13.15" customHeight="1">
      <c r="A206" s="286"/>
      <c r="B206" s="417" t="s">
        <v>496</v>
      </c>
      <c r="C206" s="388" t="s">
        <v>218</v>
      </c>
      <c r="D206" s="418">
        <v>85</v>
      </c>
      <c r="E206" s="418">
        <v>550</v>
      </c>
      <c r="F206" s="418">
        <v>46750</v>
      </c>
      <c r="G206" s="386"/>
    </row>
    <row r="207" spans="1:7" s="272" customFormat="1" ht="13.15" customHeight="1">
      <c r="A207" s="286"/>
      <c r="B207" s="417" t="s">
        <v>497</v>
      </c>
      <c r="C207" s="388" t="s">
        <v>218</v>
      </c>
      <c r="D207" s="418">
        <v>146</v>
      </c>
      <c r="E207" s="418">
        <v>5.51</v>
      </c>
      <c r="F207" s="418">
        <v>804.46</v>
      </c>
      <c r="G207" s="386"/>
    </row>
    <row r="208" spans="1:7" s="272" customFormat="1" ht="13.15" customHeight="1">
      <c r="A208" s="286"/>
      <c r="B208" s="417" t="s">
        <v>498</v>
      </c>
      <c r="C208" s="388" t="s">
        <v>218</v>
      </c>
      <c r="D208" s="418">
        <v>62</v>
      </c>
      <c r="E208" s="418">
        <v>8.31</v>
      </c>
      <c r="F208" s="418">
        <v>515.22</v>
      </c>
      <c r="G208" s="386"/>
    </row>
    <row r="209" spans="1:7" s="272" customFormat="1" ht="13.15" customHeight="1">
      <c r="A209" s="286"/>
      <c r="B209" s="417" t="s">
        <v>499</v>
      </c>
      <c r="C209" s="388" t="s">
        <v>218</v>
      </c>
      <c r="D209" s="418">
        <v>288</v>
      </c>
      <c r="E209" s="418">
        <v>180</v>
      </c>
      <c r="F209" s="418">
        <v>51840</v>
      </c>
      <c r="G209" s="386"/>
    </row>
    <row r="210" spans="1:7" s="272" customFormat="1" ht="13.15" customHeight="1">
      <c r="A210" s="286"/>
      <c r="B210" s="417" t="s">
        <v>500</v>
      </c>
      <c r="C210" s="388" t="s">
        <v>218</v>
      </c>
      <c r="D210" s="418">
        <v>149</v>
      </c>
      <c r="E210" s="418">
        <v>20</v>
      </c>
      <c r="F210" s="418">
        <v>2980</v>
      </c>
      <c r="G210" s="386"/>
    </row>
    <row r="211" spans="1:7" s="272" customFormat="1" ht="13.15" customHeight="1">
      <c r="A211" s="286"/>
      <c r="B211" s="417" t="s">
        <v>501</v>
      </c>
      <c r="C211" s="388" t="s">
        <v>218</v>
      </c>
      <c r="D211" s="418">
        <v>1</v>
      </c>
      <c r="E211" s="418">
        <v>25</v>
      </c>
      <c r="F211" s="418">
        <v>25</v>
      </c>
      <c r="G211" s="386"/>
    </row>
    <row r="212" spans="1:7" s="272" customFormat="1" ht="13.15" customHeight="1">
      <c r="A212" s="286"/>
      <c r="B212" s="417" t="s">
        <v>502</v>
      </c>
      <c r="C212" s="388" t="s">
        <v>218</v>
      </c>
      <c r="D212" s="418">
        <v>138</v>
      </c>
      <c r="E212" s="418">
        <v>26.27</v>
      </c>
      <c r="F212" s="418">
        <v>3625.26</v>
      </c>
      <c r="G212" s="386"/>
    </row>
    <row r="213" spans="1:7" s="272" customFormat="1" ht="13.15" customHeight="1">
      <c r="A213" s="286"/>
      <c r="B213" s="417" t="s">
        <v>503</v>
      </c>
      <c r="C213" s="388" t="s">
        <v>218</v>
      </c>
      <c r="D213" s="418">
        <v>2</v>
      </c>
      <c r="E213" s="418">
        <v>30</v>
      </c>
      <c r="F213" s="418">
        <v>60</v>
      </c>
      <c r="G213" s="386"/>
    </row>
    <row r="214" spans="1:7" s="272" customFormat="1" ht="13.15" customHeight="1">
      <c r="A214" s="286"/>
      <c r="B214" s="417" t="s">
        <v>504</v>
      </c>
      <c r="C214" s="388" t="s">
        <v>218</v>
      </c>
      <c r="D214" s="418">
        <v>1</v>
      </c>
      <c r="E214" s="418">
        <v>45</v>
      </c>
      <c r="F214" s="418">
        <v>45</v>
      </c>
      <c r="G214" s="386"/>
    </row>
    <row r="215" spans="1:7" s="272" customFormat="1" ht="13.15" customHeight="1">
      <c r="A215" s="286"/>
      <c r="B215" s="417" t="s">
        <v>505</v>
      </c>
      <c r="C215" s="388" t="s">
        <v>218</v>
      </c>
      <c r="D215" s="418">
        <v>2</v>
      </c>
      <c r="E215" s="418">
        <v>174.3</v>
      </c>
      <c r="F215" s="418">
        <v>348.6</v>
      </c>
      <c r="G215" s="386"/>
    </row>
    <row r="216" spans="1:7" s="272" customFormat="1" ht="13.15" customHeight="1">
      <c r="A216" s="286"/>
      <c r="B216" s="417" t="s">
        <v>506</v>
      </c>
      <c r="C216" s="388" t="s">
        <v>218</v>
      </c>
      <c r="D216" s="418">
        <v>2</v>
      </c>
      <c r="E216" s="418">
        <v>230</v>
      </c>
      <c r="F216" s="418">
        <v>460</v>
      </c>
      <c r="G216" s="386"/>
    </row>
    <row r="217" spans="1:7" s="272" customFormat="1" ht="13.15" customHeight="1">
      <c r="A217" s="286"/>
      <c r="B217" s="417" t="s">
        <v>507</v>
      </c>
      <c r="C217" s="388" t="s">
        <v>218</v>
      </c>
      <c r="D217" s="418">
        <v>24</v>
      </c>
      <c r="E217" s="418">
        <v>35</v>
      </c>
      <c r="F217" s="418">
        <v>840</v>
      </c>
      <c r="G217" s="386"/>
    </row>
    <row r="218" spans="1:7" s="272" customFormat="1" ht="13.15" customHeight="1">
      <c r="A218" s="286"/>
      <c r="B218" s="417" t="s">
        <v>508</v>
      </c>
      <c r="C218" s="388" t="s">
        <v>218</v>
      </c>
      <c r="D218" s="418">
        <v>24</v>
      </c>
      <c r="E218" s="418">
        <v>45.2</v>
      </c>
      <c r="F218" s="418">
        <v>1084.8</v>
      </c>
      <c r="G218" s="386"/>
    </row>
    <row r="219" spans="1:7" s="272" customFormat="1" ht="13.15" customHeight="1">
      <c r="A219" s="286"/>
      <c r="B219" s="417" t="s">
        <v>509</v>
      </c>
      <c r="C219" s="388" t="s">
        <v>218</v>
      </c>
      <c r="D219" s="418">
        <v>3</v>
      </c>
      <c r="E219" s="418">
        <v>65</v>
      </c>
      <c r="F219" s="418">
        <v>195</v>
      </c>
      <c r="G219" s="386"/>
    </row>
    <row r="220" spans="1:7" s="272" customFormat="1" ht="13.15" customHeight="1">
      <c r="A220" s="286"/>
      <c r="B220" s="417" t="s">
        <v>510</v>
      </c>
      <c r="C220" s="388" t="s">
        <v>218</v>
      </c>
      <c r="D220" s="418">
        <v>2</v>
      </c>
      <c r="E220" s="418">
        <v>80</v>
      </c>
      <c r="F220" s="418">
        <v>160</v>
      </c>
      <c r="G220" s="386"/>
    </row>
    <row r="221" spans="1:7" s="272" customFormat="1" ht="13.15" customHeight="1">
      <c r="A221" s="286"/>
      <c r="B221" s="417" t="s">
        <v>511</v>
      </c>
      <c r="C221" s="388" t="s">
        <v>218</v>
      </c>
      <c r="D221" s="418">
        <v>38</v>
      </c>
      <c r="E221" s="418">
        <v>30</v>
      </c>
      <c r="F221" s="418">
        <v>1140</v>
      </c>
      <c r="G221" s="386"/>
    </row>
    <row r="222" spans="1:7" s="272" customFormat="1" ht="13.15" customHeight="1">
      <c r="A222" s="286"/>
      <c r="B222" s="417" t="s">
        <v>512</v>
      </c>
      <c r="C222" s="388" t="s">
        <v>218</v>
      </c>
      <c r="D222" s="418">
        <v>625</v>
      </c>
      <c r="E222" s="418">
        <v>34.22</v>
      </c>
      <c r="F222" s="418">
        <v>21387.5</v>
      </c>
      <c r="G222" s="386"/>
    </row>
    <row r="223" spans="1:7" s="272" customFormat="1" ht="13.15" customHeight="1">
      <c r="A223" s="286"/>
      <c r="B223" s="417" t="s">
        <v>513</v>
      </c>
      <c r="C223" s="388" t="s">
        <v>218</v>
      </c>
      <c r="D223" s="418">
        <v>35</v>
      </c>
      <c r="E223" s="418">
        <v>850</v>
      </c>
      <c r="F223" s="418">
        <v>29750</v>
      </c>
      <c r="G223" s="386"/>
    </row>
    <row r="224" spans="1:7" s="272" customFormat="1" ht="13.15" customHeight="1">
      <c r="A224" s="286"/>
      <c r="B224" s="417" t="s">
        <v>514</v>
      </c>
      <c r="C224" s="388" t="s">
        <v>218</v>
      </c>
      <c r="D224" s="418">
        <v>10</v>
      </c>
      <c r="E224" s="418">
        <v>3.5</v>
      </c>
      <c r="F224" s="418">
        <v>35</v>
      </c>
      <c r="G224" s="386"/>
    </row>
    <row r="225" spans="1:7" s="272" customFormat="1" ht="13.15" customHeight="1">
      <c r="A225" s="286"/>
      <c r="B225" s="417" t="s">
        <v>515</v>
      </c>
      <c r="C225" s="388" t="s">
        <v>218</v>
      </c>
      <c r="D225" s="418">
        <v>152</v>
      </c>
      <c r="E225" s="418">
        <v>9</v>
      </c>
      <c r="F225" s="418">
        <v>1368</v>
      </c>
      <c r="G225" s="386"/>
    </row>
    <row r="226" spans="1:7" s="272" customFormat="1" ht="13.15" customHeight="1">
      <c r="A226" s="286"/>
      <c r="B226" s="417" t="s">
        <v>516</v>
      </c>
      <c r="C226" s="388" t="s">
        <v>218</v>
      </c>
      <c r="D226" s="418">
        <v>61</v>
      </c>
      <c r="E226" s="418">
        <v>15</v>
      </c>
      <c r="F226" s="418">
        <v>915</v>
      </c>
      <c r="G226" s="386"/>
    </row>
    <row r="227" spans="1:7" s="272" customFormat="1" ht="13.15" customHeight="1">
      <c r="A227" s="286"/>
      <c r="B227" s="417" t="s">
        <v>517</v>
      </c>
      <c r="C227" s="388" t="s">
        <v>218</v>
      </c>
      <c r="D227" s="418">
        <v>218673.15</v>
      </c>
      <c r="E227" s="418">
        <v>0.88</v>
      </c>
      <c r="F227" s="418">
        <v>192432.37</v>
      </c>
      <c r="G227" s="386"/>
    </row>
    <row r="228" spans="1:7" s="272" customFormat="1" ht="13.15" customHeight="1">
      <c r="A228" s="286"/>
      <c r="B228" s="417" t="s">
        <v>518</v>
      </c>
      <c r="C228" s="388" t="s">
        <v>218</v>
      </c>
      <c r="D228" s="418">
        <v>4473.8459000000003</v>
      </c>
      <c r="E228" s="418">
        <v>1.64</v>
      </c>
      <c r="F228" s="418">
        <v>7337.11</v>
      </c>
      <c r="G228" s="386"/>
    </row>
    <row r="229" spans="1:7" s="272" customFormat="1" ht="13.15" customHeight="1">
      <c r="A229" s="286"/>
      <c r="B229" s="417" t="s">
        <v>519</v>
      </c>
      <c r="C229" s="388" t="s">
        <v>218</v>
      </c>
      <c r="D229" s="418">
        <v>48</v>
      </c>
      <c r="E229" s="418">
        <v>3800</v>
      </c>
      <c r="F229" s="418">
        <v>182400</v>
      </c>
      <c r="G229" s="386"/>
    </row>
    <row r="230" spans="1:7" s="272" customFormat="1" ht="13.15" customHeight="1">
      <c r="A230" s="286"/>
      <c r="B230" s="417" t="s">
        <v>520</v>
      </c>
      <c r="C230" s="388" t="s">
        <v>218</v>
      </c>
      <c r="D230" s="418">
        <v>12</v>
      </c>
      <c r="E230" s="418">
        <v>5250</v>
      </c>
      <c r="F230" s="418">
        <v>63000</v>
      </c>
      <c r="G230" s="386"/>
    </row>
    <row r="231" spans="1:7" s="272" customFormat="1" ht="13.15" customHeight="1">
      <c r="A231" s="286"/>
      <c r="B231" s="417" t="s">
        <v>521</v>
      </c>
      <c r="C231" s="388" t="s">
        <v>218</v>
      </c>
      <c r="D231" s="418">
        <v>86</v>
      </c>
      <c r="E231" s="418">
        <v>180</v>
      </c>
      <c r="F231" s="418">
        <v>15480</v>
      </c>
      <c r="G231" s="386"/>
    </row>
    <row r="232" spans="1:7" s="272" customFormat="1" ht="13.15" customHeight="1">
      <c r="A232" s="286"/>
      <c r="B232" s="417" t="s">
        <v>522</v>
      </c>
      <c r="C232" s="388" t="s">
        <v>218</v>
      </c>
      <c r="D232" s="418">
        <v>1</v>
      </c>
      <c r="E232" s="418">
        <v>472</v>
      </c>
      <c r="F232" s="418">
        <v>472</v>
      </c>
      <c r="G232" s="386"/>
    </row>
    <row r="233" spans="1:7" s="272" customFormat="1" ht="13.15" customHeight="1">
      <c r="A233" s="286"/>
      <c r="B233" s="417" t="s">
        <v>523</v>
      </c>
      <c r="C233" s="388" t="s">
        <v>218</v>
      </c>
      <c r="D233" s="418">
        <v>250</v>
      </c>
      <c r="E233" s="418">
        <v>12.29</v>
      </c>
      <c r="F233" s="418">
        <v>3072.5</v>
      </c>
      <c r="G233" s="386"/>
    </row>
    <row r="234" spans="1:7" s="272" customFormat="1" ht="13.15" customHeight="1">
      <c r="A234" s="286"/>
      <c r="B234" s="417" t="s">
        <v>524</v>
      </c>
      <c r="C234" s="388" t="s">
        <v>218</v>
      </c>
      <c r="D234" s="418">
        <v>1</v>
      </c>
      <c r="E234" s="418">
        <v>2356</v>
      </c>
      <c r="F234" s="418">
        <v>2356</v>
      </c>
      <c r="G234" s="386"/>
    </row>
    <row r="235" spans="1:7" s="272" customFormat="1" ht="13.15" customHeight="1">
      <c r="A235" s="286"/>
      <c r="B235" s="417" t="s">
        <v>525</v>
      </c>
      <c r="C235" s="388" t="s">
        <v>218</v>
      </c>
      <c r="D235" s="418">
        <v>125.4995</v>
      </c>
      <c r="E235" s="418">
        <v>1.53</v>
      </c>
      <c r="F235" s="418">
        <v>192.01</v>
      </c>
      <c r="G235" s="386"/>
    </row>
    <row r="236" spans="1:7" s="272" customFormat="1" ht="13.15" customHeight="1">
      <c r="A236" s="286"/>
      <c r="B236" s="417" t="s">
        <v>526</v>
      </c>
      <c r="C236" s="388" t="s">
        <v>218</v>
      </c>
      <c r="D236" s="418">
        <v>2473.3038000000001</v>
      </c>
      <c r="E236" s="418">
        <v>1.36</v>
      </c>
      <c r="F236" s="418">
        <v>3363.69</v>
      </c>
      <c r="G236" s="386"/>
    </row>
    <row r="237" spans="1:7" s="272" customFormat="1" ht="13.15" customHeight="1">
      <c r="A237" s="286"/>
      <c r="B237" s="417" t="s">
        <v>527</v>
      </c>
      <c r="C237" s="388" t="s">
        <v>218</v>
      </c>
      <c r="D237" s="418">
        <v>24.9969</v>
      </c>
      <c r="E237" s="418">
        <v>160.16999999999999</v>
      </c>
      <c r="F237" s="418">
        <v>4003.75</v>
      </c>
      <c r="G237" s="386"/>
    </row>
    <row r="238" spans="1:7" s="272" customFormat="1" ht="13.15" customHeight="1">
      <c r="A238" s="286"/>
      <c r="B238" s="417" t="s">
        <v>528</v>
      </c>
      <c r="C238" s="388" t="s">
        <v>218</v>
      </c>
      <c r="D238" s="418">
        <v>86</v>
      </c>
      <c r="E238" s="418">
        <v>39.58</v>
      </c>
      <c r="F238" s="418">
        <v>3403.88</v>
      </c>
      <c r="G238" s="386"/>
    </row>
    <row r="239" spans="1:7" s="272" customFormat="1" ht="13.15" customHeight="1">
      <c r="A239" s="286"/>
      <c r="B239" s="417" t="s">
        <v>529</v>
      </c>
      <c r="C239" s="388" t="s">
        <v>218</v>
      </c>
      <c r="D239" s="418">
        <v>32</v>
      </c>
      <c r="E239" s="418">
        <v>55.85</v>
      </c>
      <c r="F239" s="418">
        <v>1787.2</v>
      </c>
      <c r="G239" s="386"/>
    </row>
    <row r="240" spans="1:7" s="272" customFormat="1" ht="13.15" customHeight="1">
      <c r="A240" s="286"/>
      <c r="B240" s="417" t="s">
        <v>530</v>
      </c>
      <c r="C240" s="388" t="s">
        <v>531</v>
      </c>
      <c r="D240" s="418">
        <v>6174.6423999999997</v>
      </c>
      <c r="E240" s="418">
        <v>10.5</v>
      </c>
      <c r="F240" s="418">
        <v>64833.75</v>
      </c>
      <c r="G240" s="386"/>
    </row>
    <row r="241" spans="1:7" s="272" customFormat="1" ht="13.15" customHeight="1">
      <c r="A241" s="286"/>
      <c r="B241" s="417" t="s">
        <v>532</v>
      </c>
      <c r="C241" s="388" t="s">
        <v>218</v>
      </c>
      <c r="D241" s="418">
        <v>67.504900000000006</v>
      </c>
      <c r="E241" s="418">
        <v>5.93</v>
      </c>
      <c r="F241" s="418">
        <v>400.3</v>
      </c>
      <c r="G241" s="386"/>
    </row>
    <row r="242" spans="1:7" s="272" customFormat="1" ht="13.15" customHeight="1">
      <c r="A242" s="286"/>
      <c r="B242" s="417" t="s">
        <v>533</v>
      </c>
      <c r="C242" s="388" t="s">
        <v>531</v>
      </c>
      <c r="D242" s="418">
        <v>134.34809999999999</v>
      </c>
      <c r="E242" s="418">
        <v>4.7</v>
      </c>
      <c r="F242" s="418">
        <v>631.44000000000005</v>
      </c>
      <c r="G242" s="386"/>
    </row>
    <row r="243" spans="1:7" s="272" customFormat="1" ht="13.15" customHeight="1">
      <c r="A243" s="286"/>
      <c r="B243" s="417" t="s">
        <v>534</v>
      </c>
      <c r="C243" s="388" t="s">
        <v>531</v>
      </c>
      <c r="D243" s="418">
        <v>85745.653399999996</v>
      </c>
      <c r="E243" s="418">
        <v>4.7</v>
      </c>
      <c r="F243" s="418">
        <v>403004.57</v>
      </c>
      <c r="G243" s="386"/>
    </row>
    <row r="244" spans="1:7" s="272" customFormat="1" ht="13.15" customHeight="1">
      <c r="A244" s="286"/>
      <c r="B244" s="417" t="s">
        <v>535</v>
      </c>
      <c r="C244" s="388" t="s">
        <v>218</v>
      </c>
      <c r="D244" s="418">
        <v>4</v>
      </c>
      <c r="E244" s="418">
        <v>3000</v>
      </c>
      <c r="F244" s="418">
        <v>12000</v>
      </c>
      <c r="G244" s="386"/>
    </row>
    <row r="245" spans="1:7" s="272" customFormat="1" ht="13.15" customHeight="1">
      <c r="A245" s="286"/>
      <c r="B245" s="417" t="s">
        <v>536</v>
      </c>
      <c r="C245" s="388" t="s">
        <v>218</v>
      </c>
      <c r="D245" s="418">
        <v>1</v>
      </c>
      <c r="E245" s="418">
        <v>1950.5</v>
      </c>
      <c r="F245" s="418">
        <v>1950.5</v>
      </c>
      <c r="G245" s="386"/>
    </row>
    <row r="246" spans="1:7" s="272" customFormat="1" ht="13.15" customHeight="1">
      <c r="A246" s="286"/>
      <c r="B246" s="417" t="s">
        <v>537</v>
      </c>
      <c r="C246" s="388" t="s">
        <v>218</v>
      </c>
      <c r="D246" s="418">
        <v>2</v>
      </c>
      <c r="E246" s="418">
        <v>38906</v>
      </c>
      <c r="F246" s="418">
        <v>77812</v>
      </c>
      <c r="G246" s="386"/>
    </row>
    <row r="247" spans="1:7" s="272" customFormat="1" ht="13.15" customHeight="1">
      <c r="A247" s="286"/>
      <c r="B247" s="417" t="s">
        <v>538</v>
      </c>
      <c r="C247" s="388" t="s">
        <v>218</v>
      </c>
      <c r="D247" s="418">
        <v>4</v>
      </c>
      <c r="E247" s="418">
        <v>280</v>
      </c>
      <c r="F247" s="418">
        <v>1120</v>
      </c>
      <c r="G247" s="386"/>
    </row>
    <row r="248" spans="1:7" s="272" customFormat="1" ht="13.15" customHeight="1">
      <c r="A248" s="286"/>
      <c r="B248" s="417" t="s">
        <v>539</v>
      </c>
      <c r="C248" s="388" t="s">
        <v>218</v>
      </c>
      <c r="D248" s="418">
        <v>9</v>
      </c>
      <c r="E248" s="418">
        <v>400</v>
      </c>
      <c r="F248" s="418">
        <v>3600</v>
      </c>
      <c r="G248" s="386"/>
    </row>
    <row r="249" spans="1:7" s="272" customFormat="1" ht="13.15" customHeight="1">
      <c r="A249" s="286"/>
      <c r="B249" s="417" t="s">
        <v>540</v>
      </c>
      <c r="C249" s="388" t="s">
        <v>218</v>
      </c>
      <c r="D249" s="418">
        <v>1</v>
      </c>
      <c r="E249" s="418">
        <v>3250</v>
      </c>
      <c r="F249" s="418">
        <v>3250</v>
      </c>
      <c r="G249" s="386"/>
    </row>
    <row r="250" spans="1:7" s="272" customFormat="1" ht="13.15" customHeight="1">
      <c r="A250" s="286"/>
      <c r="B250" s="417" t="s">
        <v>541</v>
      </c>
      <c r="C250" s="388" t="s">
        <v>218</v>
      </c>
      <c r="D250" s="418">
        <v>1</v>
      </c>
      <c r="E250" s="418">
        <v>275.52</v>
      </c>
      <c r="F250" s="418">
        <v>275.52</v>
      </c>
      <c r="G250" s="386"/>
    </row>
    <row r="251" spans="1:7" s="272" customFormat="1" ht="13.15" customHeight="1">
      <c r="A251" s="286"/>
      <c r="B251" s="417" t="s">
        <v>542</v>
      </c>
      <c r="C251" s="388" t="s">
        <v>218</v>
      </c>
      <c r="D251" s="418">
        <v>14</v>
      </c>
      <c r="E251" s="418">
        <v>5845</v>
      </c>
      <c r="F251" s="418">
        <v>81830</v>
      </c>
      <c r="G251" s="386"/>
    </row>
    <row r="252" spans="1:7" s="272" customFormat="1" ht="13.15" customHeight="1">
      <c r="A252" s="286"/>
      <c r="B252" s="417" t="s">
        <v>543</v>
      </c>
      <c r="C252" s="388" t="s">
        <v>218</v>
      </c>
      <c r="D252" s="418">
        <v>16</v>
      </c>
      <c r="E252" s="418">
        <v>288.79000000000002</v>
      </c>
      <c r="F252" s="418">
        <v>4620.6400000000003</v>
      </c>
      <c r="G252" s="386"/>
    </row>
    <row r="253" spans="1:7" s="272" customFormat="1" ht="13.15" customHeight="1">
      <c r="A253" s="286"/>
      <c r="B253" s="417" t="s">
        <v>544</v>
      </c>
      <c r="C253" s="388" t="s">
        <v>218</v>
      </c>
      <c r="D253" s="418">
        <v>7</v>
      </c>
      <c r="E253" s="418">
        <v>195.87</v>
      </c>
      <c r="F253" s="418">
        <v>1371.09</v>
      </c>
      <c r="G253" s="386"/>
    </row>
    <row r="254" spans="1:7" s="272" customFormat="1" ht="13.15" customHeight="1">
      <c r="A254" s="286"/>
      <c r="B254" s="417" t="s">
        <v>545</v>
      </c>
      <c r="C254" s="388" t="s">
        <v>218</v>
      </c>
      <c r="D254" s="418">
        <v>1</v>
      </c>
      <c r="E254" s="418">
        <v>658</v>
      </c>
      <c r="F254" s="418">
        <v>658</v>
      </c>
      <c r="G254" s="386"/>
    </row>
    <row r="255" spans="1:7" s="272" customFormat="1" ht="13.15" customHeight="1">
      <c r="A255" s="286"/>
      <c r="B255" s="417" t="s">
        <v>546</v>
      </c>
      <c r="C255" s="388" t="s">
        <v>218</v>
      </c>
      <c r="D255" s="418">
        <v>2</v>
      </c>
      <c r="E255" s="418">
        <v>1.1299999999999999</v>
      </c>
      <c r="F255" s="418">
        <v>2.2599999999999998</v>
      </c>
      <c r="G255" s="386"/>
    </row>
    <row r="256" spans="1:7" s="272" customFormat="1" ht="13.15" customHeight="1">
      <c r="A256" s="286"/>
      <c r="B256" s="417" t="s">
        <v>547</v>
      </c>
      <c r="C256" s="388" t="s">
        <v>218</v>
      </c>
      <c r="D256" s="418">
        <v>6</v>
      </c>
      <c r="E256" s="418">
        <v>1.31</v>
      </c>
      <c r="F256" s="418">
        <v>7.86</v>
      </c>
      <c r="G256" s="386"/>
    </row>
    <row r="257" spans="1:7" s="272" customFormat="1" ht="13.15" customHeight="1">
      <c r="A257" s="286"/>
      <c r="B257" s="417" t="s">
        <v>548</v>
      </c>
      <c r="C257" s="388" t="s">
        <v>218</v>
      </c>
      <c r="D257" s="418">
        <v>40</v>
      </c>
      <c r="E257" s="418">
        <v>5.5</v>
      </c>
      <c r="F257" s="418">
        <v>220</v>
      </c>
      <c r="G257" s="386"/>
    </row>
    <row r="258" spans="1:7" s="272" customFormat="1" ht="13.15" customHeight="1">
      <c r="A258" s="286"/>
      <c r="B258" s="417" t="s">
        <v>549</v>
      </c>
      <c r="C258" s="388" t="s">
        <v>218</v>
      </c>
      <c r="D258" s="418">
        <v>46</v>
      </c>
      <c r="E258" s="418">
        <v>1.1299999999999999</v>
      </c>
      <c r="F258" s="418">
        <v>51.98</v>
      </c>
      <c r="G258" s="386"/>
    </row>
    <row r="259" spans="1:7" s="272" customFormat="1" ht="13.15" customHeight="1">
      <c r="A259" s="286"/>
      <c r="B259" s="417" t="s">
        <v>550</v>
      </c>
      <c r="C259" s="388" t="s">
        <v>215</v>
      </c>
      <c r="D259" s="418">
        <v>1.9399</v>
      </c>
      <c r="E259" s="418">
        <v>12.5</v>
      </c>
      <c r="F259" s="418">
        <v>24.25</v>
      </c>
      <c r="G259" s="386"/>
    </row>
    <row r="260" spans="1:7" s="272" customFormat="1" ht="13.15" customHeight="1">
      <c r="A260" s="286"/>
      <c r="B260" s="417" t="s">
        <v>551</v>
      </c>
      <c r="C260" s="388" t="s">
        <v>218</v>
      </c>
      <c r="D260" s="418">
        <v>4</v>
      </c>
      <c r="E260" s="418">
        <v>540</v>
      </c>
      <c r="F260" s="418">
        <v>2160</v>
      </c>
      <c r="G260" s="386"/>
    </row>
    <row r="261" spans="1:7" s="272" customFormat="1" ht="13.15" customHeight="1">
      <c r="A261" s="286"/>
      <c r="B261" s="417" t="s">
        <v>552</v>
      </c>
      <c r="C261" s="388" t="s">
        <v>218</v>
      </c>
      <c r="D261" s="418">
        <v>20</v>
      </c>
      <c r="E261" s="418">
        <v>443.75</v>
      </c>
      <c r="F261" s="418">
        <v>8875</v>
      </c>
      <c r="G261" s="386"/>
    </row>
    <row r="262" spans="1:7" s="272" customFormat="1" ht="13.15" customHeight="1">
      <c r="A262" s="286"/>
      <c r="B262" s="417" t="s">
        <v>553</v>
      </c>
      <c r="C262" s="388" t="s">
        <v>218</v>
      </c>
      <c r="D262" s="418">
        <v>1</v>
      </c>
      <c r="E262" s="418">
        <v>1350.59</v>
      </c>
      <c r="F262" s="418">
        <v>1350.59</v>
      </c>
      <c r="G262" s="386"/>
    </row>
    <row r="263" spans="1:7" s="272" customFormat="1" ht="13.15" customHeight="1">
      <c r="A263" s="286"/>
      <c r="B263" s="417" t="s">
        <v>554</v>
      </c>
      <c r="C263" s="388" t="s">
        <v>218</v>
      </c>
      <c r="D263" s="418">
        <v>1</v>
      </c>
      <c r="E263" s="418">
        <v>5963.96</v>
      </c>
      <c r="F263" s="418">
        <v>5963.96</v>
      </c>
      <c r="G263" s="386"/>
    </row>
    <row r="264" spans="1:7" s="272" customFormat="1" ht="13.15" customHeight="1">
      <c r="A264" s="286"/>
      <c r="B264" s="417" t="s">
        <v>555</v>
      </c>
      <c r="C264" s="388" t="s">
        <v>218</v>
      </c>
      <c r="D264" s="418">
        <v>1</v>
      </c>
      <c r="E264" s="418">
        <v>2950</v>
      </c>
      <c r="F264" s="418">
        <v>2950</v>
      </c>
      <c r="G264" s="386"/>
    </row>
    <row r="265" spans="1:7" s="272" customFormat="1" ht="13.15" customHeight="1">
      <c r="A265" s="286"/>
      <c r="B265" s="417" t="s">
        <v>556</v>
      </c>
      <c r="C265" s="388" t="s">
        <v>218</v>
      </c>
      <c r="D265" s="418">
        <v>15</v>
      </c>
      <c r="E265" s="418">
        <v>30</v>
      </c>
      <c r="F265" s="418">
        <v>450</v>
      </c>
      <c r="G265" s="386"/>
    </row>
    <row r="266" spans="1:7" s="272" customFormat="1" ht="13.15" customHeight="1">
      <c r="A266" s="286"/>
      <c r="B266" s="417" t="s">
        <v>557</v>
      </c>
      <c r="C266" s="388" t="s">
        <v>218</v>
      </c>
      <c r="D266" s="418">
        <v>292</v>
      </c>
      <c r="E266" s="418">
        <v>50</v>
      </c>
      <c r="F266" s="418">
        <v>14600</v>
      </c>
      <c r="G266" s="386"/>
    </row>
    <row r="267" spans="1:7" s="272" customFormat="1" ht="13.15" customHeight="1">
      <c r="A267" s="286"/>
      <c r="B267" s="417" t="s">
        <v>558</v>
      </c>
      <c r="C267" s="388" t="s">
        <v>218</v>
      </c>
      <c r="D267" s="418">
        <v>247</v>
      </c>
      <c r="E267" s="418">
        <v>185</v>
      </c>
      <c r="F267" s="418">
        <v>45695</v>
      </c>
      <c r="G267" s="386"/>
    </row>
    <row r="268" spans="1:7" s="272" customFormat="1" ht="13.15" customHeight="1">
      <c r="A268" s="286"/>
      <c r="B268" s="417" t="s">
        <v>559</v>
      </c>
      <c r="C268" s="388" t="s">
        <v>218</v>
      </c>
      <c r="D268" s="418">
        <v>265</v>
      </c>
      <c r="E268" s="418">
        <v>120</v>
      </c>
      <c r="F268" s="418">
        <v>31800</v>
      </c>
      <c r="G268" s="386"/>
    </row>
    <row r="269" spans="1:7" s="272" customFormat="1" ht="13.15" customHeight="1">
      <c r="A269" s="286"/>
      <c r="B269" s="417" t="s">
        <v>560</v>
      </c>
      <c r="C269" s="388" t="s">
        <v>218</v>
      </c>
      <c r="D269" s="418">
        <v>77</v>
      </c>
      <c r="E269" s="418">
        <v>14.32</v>
      </c>
      <c r="F269" s="418">
        <v>1102.6400000000001</v>
      </c>
      <c r="G269" s="386"/>
    </row>
    <row r="270" spans="1:7" s="272" customFormat="1" ht="13.15" customHeight="1">
      <c r="A270" s="286"/>
      <c r="B270" s="417" t="s">
        <v>561</v>
      </c>
      <c r="C270" s="388" t="s">
        <v>218</v>
      </c>
      <c r="D270" s="418">
        <v>2</v>
      </c>
      <c r="E270" s="418">
        <v>220</v>
      </c>
      <c r="F270" s="418">
        <v>440</v>
      </c>
      <c r="G270" s="386"/>
    </row>
    <row r="271" spans="1:7" s="272" customFormat="1" ht="13.15" customHeight="1">
      <c r="A271" s="286"/>
      <c r="B271" s="417" t="s">
        <v>562</v>
      </c>
      <c r="C271" s="388" t="s">
        <v>218</v>
      </c>
      <c r="D271" s="418">
        <v>10</v>
      </c>
      <c r="E271" s="418">
        <v>102.3</v>
      </c>
      <c r="F271" s="418">
        <v>1023</v>
      </c>
      <c r="G271" s="386"/>
    </row>
    <row r="272" spans="1:7" s="272" customFormat="1" ht="13.15" customHeight="1">
      <c r="A272" s="286"/>
      <c r="B272" s="417" t="s">
        <v>563</v>
      </c>
      <c r="C272" s="388" t="s">
        <v>218</v>
      </c>
      <c r="D272" s="418">
        <v>78</v>
      </c>
      <c r="E272" s="418">
        <v>885</v>
      </c>
      <c r="F272" s="418">
        <v>69030</v>
      </c>
      <c r="G272" s="386"/>
    </row>
    <row r="273" spans="1:7" s="272" customFormat="1" ht="13.15" customHeight="1">
      <c r="A273" s="286"/>
      <c r="B273" s="417" t="s">
        <v>564</v>
      </c>
      <c r="C273" s="388" t="s">
        <v>218</v>
      </c>
      <c r="D273" s="418">
        <v>378</v>
      </c>
      <c r="E273" s="418">
        <v>38</v>
      </c>
      <c r="F273" s="418">
        <v>14364</v>
      </c>
      <c r="G273" s="386"/>
    </row>
    <row r="274" spans="1:7" s="272" customFormat="1" ht="13.15" customHeight="1">
      <c r="A274" s="286"/>
      <c r="B274" s="417" t="s">
        <v>565</v>
      </c>
      <c r="C274" s="388" t="s">
        <v>218</v>
      </c>
      <c r="D274" s="418">
        <v>12</v>
      </c>
      <c r="E274" s="418">
        <v>41.3</v>
      </c>
      <c r="F274" s="418">
        <v>495.6</v>
      </c>
      <c r="G274" s="386"/>
    </row>
    <row r="275" spans="1:7" s="272" customFormat="1" ht="13.15" customHeight="1">
      <c r="A275" s="286"/>
      <c r="B275" s="417" t="s">
        <v>566</v>
      </c>
      <c r="C275" s="388" t="s">
        <v>218</v>
      </c>
      <c r="D275" s="418">
        <v>24</v>
      </c>
      <c r="E275" s="418">
        <v>261.89</v>
      </c>
      <c r="F275" s="418">
        <v>6285.36</v>
      </c>
      <c r="G275" s="386"/>
    </row>
    <row r="276" spans="1:7" s="272" customFormat="1" ht="13.15" customHeight="1">
      <c r="A276" s="286"/>
      <c r="B276" s="417" t="s">
        <v>567</v>
      </c>
      <c r="C276" s="388" t="s">
        <v>218</v>
      </c>
      <c r="D276" s="418">
        <v>1</v>
      </c>
      <c r="E276" s="418">
        <v>225.5</v>
      </c>
      <c r="F276" s="418">
        <v>225.5</v>
      </c>
      <c r="G276" s="386"/>
    </row>
    <row r="277" spans="1:7" s="272" customFormat="1" ht="13.15" customHeight="1">
      <c r="A277" s="286"/>
      <c r="B277" s="417" t="s">
        <v>568</v>
      </c>
      <c r="C277" s="388" t="s">
        <v>218</v>
      </c>
      <c r="D277" s="418">
        <v>7</v>
      </c>
      <c r="E277" s="418">
        <v>185.4</v>
      </c>
      <c r="F277" s="418">
        <v>1297.8</v>
      </c>
      <c r="G277" s="386"/>
    </row>
    <row r="278" spans="1:7" s="272" customFormat="1" ht="13.15" customHeight="1">
      <c r="A278" s="286"/>
      <c r="B278" s="417" t="s">
        <v>569</v>
      </c>
      <c r="C278" s="388" t="s">
        <v>218</v>
      </c>
      <c r="D278" s="418">
        <v>8</v>
      </c>
      <c r="E278" s="418">
        <v>442.5</v>
      </c>
      <c r="F278" s="418">
        <v>3540</v>
      </c>
      <c r="G278" s="386"/>
    </row>
    <row r="279" spans="1:7" s="272" customFormat="1" ht="13.15" customHeight="1">
      <c r="A279" s="286"/>
      <c r="B279" s="417" t="s">
        <v>570</v>
      </c>
      <c r="C279" s="388" t="s">
        <v>218</v>
      </c>
      <c r="D279" s="418">
        <v>12</v>
      </c>
      <c r="E279" s="418">
        <v>567.41</v>
      </c>
      <c r="F279" s="418">
        <v>6808.92</v>
      </c>
      <c r="G279" s="386"/>
    </row>
    <row r="280" spans="1:7" s="272" customFormat="1" ht="13.15" customHeight="1">
      <c r="A280" s="286"/>
      <c r="B280" s="417" t="s">
        <v>571</v>
      </c>
      <c r="C280" s="388" t="s">
        <v>218</v>
      </c>
      <c r="D280" s="418">
        <v>7</v>
      </c>
      <c r="E280" s="418">
        <v>585.24</v>
      </c>
      <c r="F280" s="418">
        <v>4096.68</v>
      </c>
      <c r="G280" s="386"/>
    </row>
    <row r="281" spans="1:7" s="272" customFormat="1" ht="13.15" customHeight="1">
      <c r="A281" s="286"/>
      <c r="B281" s="417" t="s">
        <v>572</v>
      </c>
      <c r="C281" s="388" t="s">
        <v>412</v>
      </c>
      <c r="D281" s="418">
        <v>1486.0445</v>
      </c>
      <c r="E281" s="418">
        <v>27.9</v>
      </c>
      <c r="F281" s="418">
        <v>41460.639999999999</v>
      </c>
      <c r="G281" s="386"/>
    </row>
    <row r="282" spans="1:7" s="272" customFormat="1" ht="13.15" customHeight="1">
      <c r="A282" s="286"/>
      <c r="B282" s="417" t="s">
        <v>573</v>
      </c>
      <c r="C282" s="388" t="s">
        <v>304</v>
      </c>
      <c r="D282" s="418">
        <v>36.292499999999997</v>
      </c>
      <c r="E282" s="418">
        <v>71.25</v>
      </c>
      <c r="F282" s="418">
        <v>2585.84</v>
      </c>
      <c r="G282" s="386"/>
    </row>
    <row r="283" spans="1:7" s="272" customFormat="1" ht="13.15" customHeight="1">
      <c r="A283" s="286"/>
      <c r="B283" s="417" t="s">
        <v>574</v>
      </c>
      <c r="C283" s="388" t="s">
        <v>304</v>
      </c>
      <c r="D283" s="418">
        <v>24.074100000000001</v>
      </c>
      <c r="E283" s="418">
        <v>141.80000000000001</v>
      </c>
      <c r="F283" s="418">
        <v>3413.71</v>
      </c>
      <c r="G283" s="386"/>
    </row>
    <row r="284" spans="1:7" s="272" customFormat="1" ht="13.15" customHeight="1">
      <c r="A284" s="286"/>
      <c r="B284" s="417" t="s">
        <v>575</v>
      </c>
      <c r="C284" s="388" t="s">
        <v>304</v>
      </c>
      <c r="D284" s="418">
        <v>9.0018999999999991</v>
      </c>
      <c r="E284" s="418">
        <v>194.58</v>
      </c>
      <c r="F284" s="418">
        <v>1751.58</v>
      </c>
      <c r="G284" s="386"/>
    </row>
    <row r="285" spans="1:7" s="272" customFormat="1" ht="13.15" customHeight="1">
      <c r="A285" s="286"/>
      <c r="B285" s="417" t="s">
        <v>576</v>
      </c>
      <c r="C285" s="388" t="s">
        <v>218</v>
      </c>
      <c r="D285" s="418">
        <v>10</v>
      </c>
      <c r="E285" s="418">
        <v>0.55000000000000004</v>
      </c>
      <c r="F285" s="418">
        <v>5.5</v>
      </c>
      <c r="G285" s="386"/>
    </row>
    <row r="286" spans="1:7" s="272" customFormat="1" ht="13.15" customHeight="1">
      <c r="A286" s="286"/>
      <c r="B286" s="417" t="s">
        <v>577</v>
      </c>
      <c r="C286" s="388" t="s">
        <v>218</v>
      </c>
      <c r="D286" s="418">
        <v>920</v>
      </c>
      <c r="E286" s="418">
        <v>0.5</v>
      </c>
      <c r="F286" s="418">
        <v>460</v>
      </c>
      <c r="G286" s="386"/>
    </row>
    <row r="287" spans="1:7" s="272" customFormat="1" ht="13.15" customHeight="1">
      <c r="A287" s="286"/>
      <c r="B287" s="417" t="s">
        <v>578</v>
      </c>
      <c r="C287" s="388" t="s">
        <v>356</v>
      </c>
      <c r="D287" s="418">
        <v>1.054</v>
      </c>
      <c r="E287" s="418">
        <v>47.2</v>
      </c>
      <c r="F287" s="418">
        <v>49.75</v>
      </c>
      <c r="G287" s="386"/>
    </row>
    <row r="288" spans="1:7" s="272" customFormat="1" ht="13.15" customHeight="1">
      <c r="A288" s="286"/>
      <c r="B288" s="417" t="s">
        <v>579</v>
      </c>
      <c r="C288" s="388" t="s">
        <v>356</v>
      </c>
      <c r="D288" s="418">
        <v>2.2505000000000002</v>
      </c>
      <c r="E288" s="418">
        <v>47.67</v>
      </c>
      <c r="F288" s="418">
        <v>107.28</v>
      </c>
      <c r="G288" s="386"/>
    </row>
    <row r="289" spans="1:7" s="272" customFormat="1" ht="13.15" customHeight="1">
      <c r="A289" s="286"/>
      <c r="B289" s="417" t="s">
        <v>580</v>
      </c>
      <c r="C289" s="388" t="s">
        <v>356</v>
      </c>
      <c r="D289" s="418">
        <v>3094.4002999999998</v>
      </c>
      <c r="E289" s="418">
        <v>110</v>
      </c>
      <c r="F289" s="418">
        <v>340384.03</v>
      </c>
      <c r="G289" s="386"/>
    </row>
    <row r="290" spans="1:7" s="272" customFormat="1" ht="13.15" customHeight="1">
      <c r="A290" s="286"/>
      <c r="B290" s="417" t="s">
        <v>581</v>
      </c>
      <c r="C290" s="388" t="s">
        <v>369</v>
      </c>
      <c r="D290" s="418">
        <v>424.35750000000002</v>
      </c>
      <c r="E290" s="418">
        <v>75</v>
      </c>
      <c r="F290" s="418">
        <v>31826.81</v>
      </c>
      <c r="G290" s="386"/>
    </row>
    <row r="291" spans="1:7" s="272" customFormat="1" ht="13.15" customHeight="1">
      <c r="A291" s="286"/>
      <c r="B291" s="417" t="s">
        <v>582</v>
      </c>
      <c r="C291" s="388" t="s">
        <v>356</v>
      </c>
      <c r="D291" s="418">
        <v>0.25209999999999999</v>
      </c>
      <c r="E291" s="418">
        <v>42.37</v>
      </c>
      <c r="F291" s="418">
        <v>10.68</v>
      </c>
      <c r="G291" s="386"/>
    </row>
    <row r="292" spans="1:7" s="272" customFormat="1" ht="13.15" customHeight="1">
      <c r="A292" s="286"/>
      <c r="B292" s="417" t="s">
        <v>583</v>
      </c>
      <c r="C292" s="388" t="s">
        <v>218</v>
      </c>
      <c r="D292" s="418">
        <v>48</v>
      </c>
      <c r="E292" s="418">
        <v>65.47</v>
      </c>
      <c r="F292" s="418">
        <v>3142.56</v>
      </c>
      <c r="G292" s="386"/>
    </row>
    <row r="293" spans="1:7" s="272" customFormat="1" ht="13.15" customHeight="1">
      <c r="A293" s="286"/>
      <c r="B293" s="417" t="s">
        <v>309</v>
      </c>
      <c r="C293" s="388" t="s">
        <v>304</v>
      </c>
      <c r="D293" s="418">
        <v>37.902900000000002</v>
      </c>
      <c r="E293" s="418">
        <v>45</v>
      </c>
      <c r="F293" s="418">
        <v>1705.63</v>
      </c>
      <c r="G293" s="386"/>
    </row>
    <row r="294" spans="1:7" s="272" customFormat="1" ht="13.15" customHeight="1">
      <c r="A294" s="286"/>
      <c r="B294" s="417" t="s">
        <v>584</v>
      </c>
      <c r="C294" s="388" t="s">
        <v>304</v>
      </c>
      <c r="D294" s="418">
        <v>40.331000000000003</v>
      </c>
      <c r="E294" s="418">
        <v>45</v>
      </c>
      <c r="F294" s="418">
        <v>1814.89</v>
      </c>
      <c r="G294" s="386"/>
    </row>
    <row r="295" spans="1:7" s="272" customFormat="1" ht="13.15" customHeight="1">
      <c r="A295" s="286"/>
      <c r="B295" s="417" t="s">
        <v>585</v>
      </c>
      <c r="C295" s="388" t="s">
        <v>304</v>
      </c>
      <c r="D295" s="418">
        <v>476.77229999999997</v>
      </c>
      <c r="E295" s="418">
        <v>33.049999999999997</v>
      </c>
      <c r="F295" s="418">
        <v>15757.32</v>
      </c>
      <c r="G295" s="386"/>
    </row>
    <row r="296" spans="1:7" s="272" customFormat="1" ht="13.15" customHeight="1">
      <c r="A296" s="286"/>
      <c r="B296" s="417" t="s">
        <v>586</v>
      </c>
      <c r="C296" s="388" t="s">
        <v>218</v>
      </c>
      <c r="D296" s="418">
        <v>304</v>
      </c>
      <c r="E296" s="418">
        <v>27.35</v>
      </c>
      <c r="F296" s="418">
        <v>8314.4</v>
      </c>
      <c r="G296" s="386"/>
    </row>
    <row r="297" spans="1:7" s="272" customFormat="1" ht="13.15" customHeight="1">
      <c r="A297" s="286"/>
      <c r="B297" s="417" t="s">
        <v>587</v>
      </c>
      <c r="C297" s="388" t="s">
        <v>218</v>
      </c>
      <c r="D297" s="418">
        <v>19.8</v>
      </c>
      <c r="E297" s="418">
        <v>36.64</v>
      </c>
      <c r="F297" s="418">
        <v>725.47</v>
      </c>
      <c r="G297" s="386"/>
    </row>
    <row r="298" spans="1:7" s="272" customFormat="1" ht="13.15" customHeight="1">
      <c r="A298" s="286"/>
      <c r="B298" s="417" t="s">
        <v>588</v>
      </c>
      <c r="C298" s="388" t="s">
        <v>369</v>
      </c>
      <c r="D298" s="418">
        <v>0.5776</v>
      </c>
      <c r="E298" s="418">
        <v>332.6</v>
      </c>
      <c r="F298" s="418">
        <v>192.12</v>
      </c>
      <c r="G298" s="386"/>
    </row>
    <row r="299" spans="1:7" s="272" customFormat="1" ht="13.15" customHeight="1">
      <c r="A299" s="286"/>
      <c r="B299" s="417" t="s">
        <v>589</v>
      </c>
      <c r="C299" s="388" t="s">
        <v>217</v>
      </c>
      <c r="D299" s="418">
        <v>38.2256</v>
      </c>
      <c r="E299" s="418">
        <v>171.56</v>
      </c>
      <c r="F299" s="418">
        <v>6557.98</v>
      </c>
      <c r="G299" s="386"/>
    </row>
    <row r="300" spans="1:7" s="272" customFormat="1" ht="13.15" customHeight="1">
      <c r="A300" s="286"/>
      <c r="B300" s="417" t="s">
        <v>590</v>
      </c>
      <c r="C300" s="388" t="s">
        <v>215</v>
      </c>
      <c r="D300" s="418">
        <v>4.4687999999999999</v>
      </c>
      <c r="E300" s="418">
        <v>2.2400000000000002</v>
      </c>
      <c r="F300" s="418">
        <v>10.01</v>
      </c>
      <c r="G300" s="386"/>
    </row>
    <row r="301" spans="1:7" s="272" customFormat="1" ht="13.15" customHeight="1">
      <c r="A301" s="286"/>
      <c r="B301" s="417" t="s">
        <v>591</v>
      </c>
      <c r="C301" s="388" t="s">
        <v>299</v>
      </c>
      <c r="D301" s="418">
        <v>338</v>
      </c>
      <c r="E301" s="418">
        <v>5.6</v>
      </c>
      <c r="F301" s="418">
        <v>1892.8</v>
      </c>
      <c r="G301" s="386"/>
    </row>
    <row r="302" spans="1:7" s="272" customFormat="1" ht="13.15" customHeight="1">
      <c r="A302" s="286"/>
      <c r="B302" s="417" t="s">
        <v>592</v>
      </c>
      <c r="C302" s="388" t="s">
        <v>218</v>
      </c>
      <c r="D302" s="418">
        <v>1</v>
      </c>
      <c r="E302" s="418">
        <v>1500</v>
      </c>
      <c r="F302" s="418">
        <v>1500</v>
      </c>
      <c r="G302" s="386"/>
    </row>
    <row r="303" spans="1:7" s="272" customFormat="1" ht="13.15" customHeight="1">
      <c r="A303" s="286"/>
      <c r="B303" s="417" t="s">
        <v>593</v>
      </c>
      <c r="C303" s="388" t="s">
        <v>369</v>
      </c>
      <c r="D303" s="418">
        <v>620.49749999999995</v>
      </c>
      <c r="E303" s="418">
        <v>220</v>
      </c>
      <c r="F303" s="418">
        <v>136509.45000000001</v>
      </c>
      <c r="G303" s="386"/>
    </row>
    <row r="304" spans="1:7" s="272" customFormat="1" ht="13.15" customHeight="1">
      <c r="A304" s="286"/>
      <c r="B304" s="417" t="s">
        <v>594</v>
      </c>
      <c r="C304" s="388" t="s">
        <v>218</v>
      </c>
      <c r="D304" s="418">
        <v>92.29</v>
      </c>
      <c r="E304" s="418">
        <v>1250</v>
      </c>
      <c r="F304" s="418">
        <v>115362.5</v>
      </c>
      <c r="G304" s="386"/>
    </row>
    <row r="305" spans="1:7" s="272" customFormat="1" ht="13.15" customHeight="1">
      <c r="A305" s="286"/>
      <c r="B305" s="417" t="s">
        <v>595</v>
      </c>
      <c r="C305" s="388" t="s">
        <v>218</v>
      </c>
      <c r="D305" s="418">
        <v>4</v>
      </c>
      <c r="E305" s="418">
        <v>947.55</v>
      </c>
      <c r="F305" s="418">
        <v>3790.2</v>
      </c>
      <c r="G305" s="386"/>
    </row>
    <row r="306" spans="1:7" s="272" customFormat="1" ht="13.15" customHeight="1">
      <c r="A306" s="286"/>
      <c r="B306" s="417" t="s">
        <v>596</v>
      </c>
      <c r="C306" s="388" t="s">
        <v>218</v>
      </c>
      <c r="D306" s="418">
        <v>5</v>
      </c>
      <c r="E306" s="418">
        <v>15</v>
      </c>
      <c r="F306" s="418">
        <v>75</v>
      </c>
      <c r="G306" s="386"/>
    </row>
    <row r="307" spans="1:7" s="272" customFormat="1" ht="13.15" customHeight="1">
      <c r="A307" s="286"/>
      <c r="B307" s="417" t="s">
        <v>597</v>
      </c>
      <c r="C307" s="388" t="s">
        <v>218</v>
      </c>
      <c r="D307" s="418">
        <v>11</v>
      </c>
      <c r="E307" s="418">
        <v>25</v>
      </c>
      <c r="F307" s="418">
        <v>275</v>
      </c>
      <c r="G307" s="386"/>
    </row>
    <row r="308" spans="1:7" s="272" customFormat="1" ht="13.15" customHeight="1">
      <c r="A308" s="286"/>
      <c r="B308" s="417" t="s">
        <v>598</v>
      </c>
      <c r="C308" s="388" t="s">
        <v>218</v>
      </c>
      <c r="D308" s="418">
        <v>20</v>
      </c>
      <c r="E308" s="418">
        <v>0.53</v>
      </c>
      <c r="F308" s="418">
        <v>10.6</v>
      </c>
      <c r="G308" s="386"/>
    </row>
    <row r="309" spans="1:7" s="272" customFormat="1" ht="13.15" customHeight="1">
      <c r="A309" s="286"/>
      <c r="B309" s="417" t="s">
        <v>599</v>
      </c>
      <c r="C309" s="388" t="s">
        <v>218</v>
      </c>
      <c r="D309" s="418">
        <v>3</v>
      </c>
      <c r="E309" s="418">
        <v>3.65</v>
      </c>
      <c r="F309" s="418">
        <v>10.95</v>
      </c>
      <c r="G309" s="386"/>
    </row>
    <row r="310" spans="1:7" s="272" customFormat="1" ht="13.15" customHeight="1">
      <c r="A310" s="286"/>
      <c r="B310" s="417" t="s">
        <v>600</v>
      </c>
      <c r="C310" s="388" t="s">
        <v>218</v>
      </c>
      <c r="D310" s="418">
        <v>3</v>
      </c>
      <c r="E310" s="418">
        <v>3.12</v>
      </c>
      <c r="F310" s="418">
        <v>9.36</v>
      </c>
      <c r="G310" s="386"/>
    </row>
    <row r="311" spans="1:7" s="272" customFormat="1" ht="13.15" customHeight="1">
      <c r="A311" s="286"/>
      <c r="B311" s="417" t="s">
        <v>601</v>
      </c>
      <c r="C311" s="388" t="s">
        <v>218</v>
      </c>
      <c r="D311" s="418">
        <v>27</v>
      </c>
      <c r="E311" s="418">
        <v>31.27</v>
      </c>
      <c r="F311" s="418">
        <v>844.29</v>
      </c>
      <c r="G311" s="386"/>
    </row>
    <row r="312" spans="1:7" s="272" customFormat="1" ht="13.15" customHeight="1">
      <c r="A312" s="286"/>
      <c r="B312" s="417" t="s">
        <v>602</v>
      </c>
      <c r="C312" s="388" t="s">
        <v>218</v>
      </c>
      <c r="D312" s="418">
        <v>250</v>
      </c>
      <c r="E312" s="418">
        <v>10.93</v>
      </c>
      <c r="F312" s="418">
        <v>2732.5</v>
      </c>
      <c r="G312" s="386"/>
    </row>
    <row r="313" spans="1:7" s="272" customFormat="1" ht="13.15" customHeight="1">
      <c r="A313" s="286"/>
      <c r="B313" s="417" t="s">
        <v>603</v>
      </c>
      <c r="C313" s="388" t="s">
        <v>218</v>
      </c>
      <c r="D313" s="418">
        <v>10</v>
      </c>
      <c r="E313" s="418">
        <v>45</v>
      </c>
      <c r="F313" s="418">
        <v>450</v>
      </c>
      <c r="G313" s="386"/>
    </row>
    <row r="314" spans="1:7" s="272" customFormat="1" ht="13.15" customHeight="1">
      <c r="A314" s="286"/>
      <c r="B314" s="417" t="s">
        <v>604</v>
      </c>
      <c r="C314" s="388" t="s">
        <v>218</v>
      </c>
      <c r="D314" s="418">
        <v>26</v>
      </c>
      <c r="E314" s="418">
        <v>690</v>
      </c>
      <c r="F314" s="418">
        <v>17940</v>
      </c>
      <c r="G314" s="386"/>
    </row>
    <row r="315" spans="1:7" s="272" customFormat="1" ht="13.15" customHeight="1">
      <c r="A315" s="286"/>
      <c r="B315" s="417" t="s">
        <v>605</v>
      </c>
      <c r="C315" s="388" t="s">
        <v>304</v>
      </c>
      <c r="D315" s="418">
        <v>394.03179999999998</v>
      </c>
      <c r="E315" s="418">
        <v>13.39</v>
      </c>
      <c r="F315" s="418">
        <v>5276.09</v>
      </c>
      <c r="G315" s="386"/>
    </row>
    <row r="316" spans="1:7" s="272" customFormat="1" ht="13.15" customHeight="1">
      <c r="A316" s="286"/>
      <c r="B316" s="417" t="s">
        <v>606</v>
      </c>
      <c r="C316" s="388" t="s">
        <v>215</v>
      </c>
      <c r="D316" s="418">
        <v>8.1299999999999997E-2</v>
      </c>
      <c r="E316" s="418">
        <v>14</v>
      </c>
      <c r="F316" s="418">
        <v>1.1399999999999999</v>
      </c>
      <c r="G316" s="386"/>
    </row>
    <row r="317" spans="1:7" s="272" customFormat="1" ht="13.15" customHeight="1">
      <c r="A317" s="286"/>
      <c r="B317" s="417" t="s">
        <v>607</v>
      </c>
      <c r="C317" s="388" t="s">
        <v>218</v>
      </c>
      <c r="D317" s="418">
        <v>9</v>
      </c>
      <c r="E317" s="418">
        <v>377.6</v>
      </c>
      <c r="F317" s="418">
        <v>3398.4</v>
      </c>
      <c r="G317" s="386"/>
    </row>
    <row r="318" spans="1:7" s="272" customFormat="1" ht="13.15" customHeight="1">
      <c r="A318" s="286"/>
      <c r="B318" s="417" t="s">
        <v>608</v>
      </c>
      <c r="C318" s="388" t="s">
        <v>218</v>
      </c>
      <c r="D318" s="418">
        <v>2</v>
      </c>
      <c r="E318" s="418">
        <v>22850</v>
      </c>
      <c r="F318" s="418">
        <v>45700</v>
      </c>
      <c r="G318" s="386"/>
    </row>
    <row r="319" spans="1:7" s="272" customFormat="1" ht="13.15" customHeight="1">
      <c r="A319" s="286"/>
      <c r="B319" s="417" t="s">
        <v>609</v>
      </c>
      <c r="C319" s="388" t="s">
        <v>218</v>
      </c>
      <c r="D319" s="418">
        <v>19</v>
      </c>
      <c r="E319" s="418">
        <v>450</v>
      </c>
      <c r="F319" s="418">
        <v>8550</v>
      </c>
      <c r="G319" s="386"/>
    </row>
    <row r="320" spans="1:7" s="272" customFormat="1" ht="13.15" customHeight="1">
      <c r="A320" s="286"/>
      <c r="B320" s="417" t="s">
        <v>610</v>
      </c>
      <c r="C320" s="388" t="s">
        <v>218</v>
      </c>
      <c r="D320" s="418">
        <v>246</v>
      </c>
      <c r="E320" s="418">
        <v>120</v>
      </c>
      <c r="F320" s="418">
        <v>29520</v>
      </c>
      <c r="G320" s="386"/>
    </row>
    <row r="321" spans="1:7" s="272" customFormat="1" ht="13.15" customHeight="1">
      <c r="A321" s="286"/>
      <c r="B321" s="417" t="s">
        <v>611</v>
      </c>
      <c r="C321" s="388" t="s">
        <v>218</v>
      </c>
      <c r="D321" s="418">
        <v>80</v>
      </c>
      <c r="E321" s="418">
        <v>100</v>
      </c>
      <c r="F321" s="418">
        <v>8000</v>
      </c>
      <c r="G321" s="386"/>
    </row>
    <row r="322" spans="1:7" s="272" customFormat="1" ht="13.15" customHeight="1">
      <c r="A322" s="286"/>
      <c r="B322" s="417" t="s">
        <v>612</v>
      </c>
      <c r="C322" s="388" t="s">
        <v>218</v>
      </c>
      <c r="D322" s="418">
        <v>14</v>
      </c>
      <c r="E322" s="418">
        <v>500</v>
      </c>
      <c r="F322" s="418">
        <v>7000</v>
      </c>
      <c r="G322" s="386"/>
    </row>
    <row r="323" spans="1:7" s="272" customFormat="1" ht="13.15" customHeight="1">
      <c r="A323" s="286"/>
      <c r="B323" s="417" t="s">
        <v>613</v>
      </c>
      <c r="C323" s="388" t="s">
        <v>218</v>
      </c>
      <c r="D323" s="418">
        <v>14</v>
      </c>
      <c r="E323" s="418">
        <v>500</v>
      </c>
      <c r="F323" s="418">
        <v>7000</v>
      </c>
      <c r="G323" s="386"/>
    </row>
    <row r="324" spans="1:7" s="272" customFormat="1" ht="13.15" customHeight="1">
      <c r="A324" s="286"/>
      <c r="B324" s="417" t="s">
        <v>614</v>
      </c>
      <c r="C324" s="388" t="s">
        <v>218</v>
      </c>
      <c r="D324" s="418">
        <v>24</v>
      </c>
      <c r="E324" s="418">
        <v>182.86</v>
      </c>
      <c r="F324" s="418">
        <v>4388.6400000000003</v>
      </c>
      <c r="G324" s="386"/>
    </row>
    <row r="325" spans="1:7" s="272" customFormat="1" ht="13.15" customHeight="1">
      <c r="A325" s="286"/>
      <c r="B325" s="417" t="s">
        <v>615</v>
      </c>
      <c r="C325" s="388" t="s">
        <v>218</v>
      </c>
      <c r="D325" s="418">
        <v>6</v>
      </c>
      <c r="E325" s="418">
        <v>4322.03</v>
      </c>
      <c r="F325" s="418">
        <v>25932.18</v>
      </c>
      <c r="G325" s="386"/>
    </row>
    <row r="326" spans="1:7" s="272" customFormat="1" ht="13.15" customHeight="1">
      <c r="A326" s="286"/>
      <c r="B326" s="417" t="s">
        <v>616</v>
      </c>
      <c r="C326" s="388" t="s">
        <v>218</v>
      </c>
      <c r="D326" s="418">
        <v>1</v>
      </c>
      <c r="E326" s="418">
        <v>6850</v>
      </c>
      <c r="F326" s="418">
        <v>6850</v>
      </c>
      <c r="G326" s="386"/>
    </row>
    <row r="327" spans="1:7" s="272" customFormat="1" ht="13.15" customHeight="1">
      <c r="A327" s="286"/>
      <c r="B327" s="417" t="s">
        <v>617</v>
      </c>
      <c r="C327" s="388" t="s">
        <v>218</v>
      </c>
      <c r="D327" s="418">
        <v>1</v>
      </c>
      <c r="E327" s="418">
        <v>5440</v>
      </c>
      <c r="F327" s="418">
        <v>5440</v>
      </c>
      <c r="G327" s="386"/>
    </row>
    <row r="328" spans="1:7" s="272" customFormat="1" ht="13.15" customHeight="1">
      <c r="A328" s="286"/>
      <c r="B328" s="417" t="s">
        <v>618</v>
      </c>
      <c r="C328" s="388" t="s">
        <v>218</v>
      </c>
      <c r="D328" s="418">
        <v>1</v>
      </c>
      <c r="E328" s="418">
        <v>1156.99</v>
      </c>
      <c r="F328" s="418">
        <v>1156.99</v>
      </c>
      <c r="G328" s="386"/>
    </row>
    <row r="329" spans="1:7" s="272" customFormat="1" ht="13.15" customHeight="1">
      <c r="A329" s="286"/>
      <c r="B329" s="417" t="s">
        <v>619</v>
      </c>
      <c r="C329" s="388" t="s">
        <v>218</v>
      </c>
      <c r="D329" s="418">
        <v>2</v>
      </c>
      <c r="E329" s="418">
        <v>4158</v>
      </c>
      <c r="F329" s="418">
        <v>8316</v>
      </c>
      <c r="G329" s="386"/>
    </row>
    <row r="330" spans="1:7" s="272" customFormat="1" ht="13.15" customHeight="1">
      <c r="A330" s="286"/>
      <c r="B330" s="417" t="s">
        <v>620</v>
      </c>
      <c r="C330" s="388" t="s">
        <v>215</v>
      </c>
      <c r="D330" s="418">
        <v>114.56140000000001</v>
      </c>
      <c r="E330" s="418">
        <v>15.5</v>
      </c>
      <c r="F330" s="418">
        <v>1775.7</v>
      </c>
      <c r="G330" s="386"/>
    </row>
    <row r="331" spans="1:7" s="272" customFormat="1" ht="13.15" customHeight="1">
      <c r="A331" s="286"/>
      <c r="B331" s="417" t="s">
        <v>621</v>
      </c>
      <c r="C331" s="388" t="s">
        <v>215</v>
      </c>
      <c r="D331" s="418">
        <v>8.2814999999999994</v>
      </c>
      <c r="E331" s="418">
        <v>230</v>
      </c>
      <c r="F331" s="418">
        <v>1904.75</v>
      </c>
      <c r="G331" s="386"/>
    </row>
    <row r="332" spans="1:7" s="272" customFormat="1" ht="13.15" customHeight="1">
      <c r="A332" s="286"/>
      <c r="B332" s="417" t="s">
        <v>622</v>
      </c>
      <c r="C332" s="388" t="s">
        <v>218</v>
      </c>
      <c r="D332" s="418">
        <v>4</v>
      </c>
      <c r="E332" s="418">
        <v>3.81</v>
      </c>
      <c r="F332" s="418">
        <v>15.24</v>
      </c>
      <c r="G332" s="386"/>
    </row>
    <row r="333" spans="1:7" s="272" customFormat="1" ht="13.15" customHeight="1">
      <c r="A333" s="286"/>
      <c r="B333" s="417" t="s">
        <v>623</v>
      </c>
      <c r="C333" s="388" t="s">
        <v>218</v>
      </c>
      <c r="D333" s="418">
        <v>819</v>
      </c>
      <c r="E333" s="418">
        <v>36.86</v>
      </c>
      <c r="F333" s="418">
        <v>30188.34</v>
      </c>
      <c r="G333" s="386"/>
    </row>
    <row r="334" spans="1:7" s="272" customFormat="1" ht="13.15" customHeight="1">
      <c r="A334" s="286"/>
      <c r="B334" s="417" t="s">
        <v>311</v>
      </c>
      <c r="C334" s="388" t="s">
        <v>218</v>
      </c>
      <c r="D334" s="418">
        <v>41</v>
      </c>
      <c r="E334" s="418">
        <v>5.93</v>
      </c>
      <c r="F334" s="418">
        <v>243.13</v>
      </c>
      <c r="G334" s="386"/>
    </row>
    <row r="335" spans="1:7" s="272" customFormat="1" ht="13.15" customHeight="1">
      <c r="A335" s="286"/>
      <c r="B335" s="417" t="s">
        <v>624</v>
      </c>
      <c r="C335" s="388" t="s">
        <v>218</v>
      </c>
      <c r="D335" s="418">
        <v>1</v>
      </c>
      <c r="E335" s="418">
        <v>12500</v>
      </c>
      <c r="F335" s="418">
        <v>12500</v>
      </c>
      <c r="G335" s="386"/>
    </row>
    <row r="336" spans="1:7" s="272" customFormat="1" ht="13.15" customHeight="1">
      <c r="A336" s="286"/>
      <c r="B336" s="417" t="s">
        <v>625</v>
      </c>
      <c r="C336" s="388" t="s">
        <v>218</v>
      </c>
      <c r="D336" s="418">
        <v>1</v>
      </c>
      <c r="E336" s="418">
        <v>160000</v>
      </c>
      <c r="F336" s="418">
        <v>160000</v>
      </c>
      <c r="G336" s="386"/>
    </row>
    <row r="337" spans="1:7" s="272" customFormat="1" ht="13.15" customHeight="1">
      <c r="A337" s="286"/>
      <c r="B337" s="417" t="s">
        <v>626</v>
      </c>
      <c r="C337" s="388" t="s">
        <v>218</v>
      </c>
      <c r="D337" s="418">
        <v>12</v>
      </c>
      <c r="E337" s="418">
        <v>11980</v>
      </c>
      <c r="F337" s="418">
        <v>143760</v>
      </c>
      <c r="G337" s="386"/>
    </row>
    <row r="338" spans="1:7" s="272" customFormat="1" ht="13.15" customHeight="1">
      <c r="A338" s="286"/>
      <c r="B338" s="417" t="s">
        <v>627</v>
      </c>
      <c r="C338" s="388" t="s">
        <v>218</v>
      </c>
      <c r="D338" s="418">
        <v>2</v>
      </c>
      <c r="E338" s="418">
        <v>8980</v>
      </c>
      <c r="F338" s="418">
        <v>17960</v>
      </c>
      <c r="G338" s="386"/>
    </row>
    <row r="339" spans="1:7" s="272" customFormat="1" ht="13.15" customHeight="1">
      <c r="A339" s="286"/>
      <c r="B339" s="417" t="s">
        <v>628</v>
      </c>
      <c r="C339" s="388" t="s">
        <v>299</v>
      </c>
      <c r="D339" s="418">
        <v>116.93129999999999</v>
      </c>
      <c r="E339" s="418">
        <v>55.19</v>
      </c>
      <c r="F339" s="418">
        <v>6453.44</v>
      </c>
      <c r="G339" s="386"/>
    </row>
    <row r="340" spans="1:7" s="272" customFormat="1" ht="13.15" customHeight="1">
      <c r="A340" s="286"/>
      <c r="B340" s="417" t="s">
        <v>629</v>
      </c>
      <c r="C340" s="388" t="s">
        <v>218</v>
      </c>
      <c r="D340" s="418">
        <v>1</v>
      </c>
      <c r="E340" s="418">
        <v>1500</v>
      </c>
      <c r="F340" s="418">
        <v>1500</v>
      </c>
      <c r="G340" s="386"/>
    </row>
    <row r="341" spans="1:7" s="272" customFormat="1" ht="13.15" customHeight="1">
      <c r="A341" s="286"/>
      <c r="B341" s="417" t="s">
        <v>630</v>
      </c>
      <c r="C341" s="388" t="s">
        <v>218</v>
      </c>
      <c r="D341" s="418">
        <v>1</v>
      </c>
      <c r="E341" s="418">
        <v>3800</v>
      </c>
      <c r="F341" s="418">
        <v>3800</v>
      </c>
      <c r="G341" s="386"/>
    </row>
    <row r="342" spans="1:7" s="272" customFormat="1" ht="13.15" customHeight="1">
      <c r="A342" s="286"/>
      <c r="B342" s="417" t="s">
        <v>631</v>
      </c>
      <c r="C342" s="388" t="s">
        <v>218</v>
      </c>
      <c r="D342" s="418">
        <v>1</v>
      </c>
      <c r="E342" s="418">
        <v>745</v>
      </c>
      <c r="F342" s="418">
        <v>745</v>
      </c>
      <c r="G342" s="386"/>
    </row>
    <row r="343" spans="1:7" s="272" customFormat="1" ht="13.15" customHeight="1">
      <c r="A343" s="286"/>
      <c r="B343" s="417" t="s">
        <v>632</v>
      </c>
      <c r="C343" s="388" t="s">
        <v>218</v>
      </c>
      <c r="D343" s="418">
        <v>169</v>
      </c>
      <c r="E343" s="418">
        <v>2.8</v>
      </c>
      <c r="F343" s="418">
        <v>473.2</v>
      </c>
      <c r="G343" s="386"/>
    </row>
    <row r="344" spans="1:7" s="272" customFormat="1" ht="13.15" customHeight="1">
      <c r="A344" s="286"/>
      <c r="B344" s="417" t="s">
        <v>633</v>
      </c>
      <c r="C344" s="388" t="s">
        <v>218</v>
      </c>
      <c r="D344" s="418">
        <v>174</v>
      </c>
      <c r="E344" s="418">
        <v>3.67</v>
      </c>
      <c r="F344" s="418">
        <v>638.58000000000004</v>
      </c>
      <c r="G344" s="386"/>
    </row>
    <row r="345" spans="1:7" s="272" customFormat="1" ht="13.15" customHeight="1">
      <c r="A345" s="286"/>
      <c r="B345" s="417" t="s">
        <v>634</v>
      </c>
      <c r="C345" s="388" t="s">
        <v>380</v>
      </c>
      <c r="D345" s="418">
        <v>250</v>
      </c>
      <c r="E345" s="418">
        <v>8.39</v>
      </c>
      <c r="F345" s="418">
        <v>2097.5</v>
      </c>
      <c r="G345" s="386"/>
    </row>
    <row r="346" spans="1:7" s="272" customFormat="1" ht="13.15" customHeight="1">
      <c r="A346" s="286"/>
      <c r="B346" s="417" t="s">
        <v>635</v>
      </c>
      <c r="C346" s="388" t="s">
        <v>218</v>
      </c>
      <c r="D346" s="418">
        <v>1541.7465</v>
      </c>
      <c r="E346" s="418">
        <v>1.42</v>
      </c>
      <c r="F346" s="418">
        <v>2189.2800000000002</v>
      </c>
      <c r="G346" s="386"/>
    </row>
    <row r="347" spans="1:7" s="272" customFormat="1" ht="13.15" customHeight="1">
      <c r="A347" s="286"/>
      <c r="B347" s="417" t="s">
        <v>636</v>
      </c>
      <c r="C347" s="388" t="s">
        <v>218</v>
      </c>
      <c r="D347" s="418">
        <v>421.5147</v>
      </c>
      <c r="E347" s="418">
        <v>0.3</v>
      </c>
      <c r="F347" s="418">
        <v>126.45</v>
      </c>
      <c r="G347" s="386"/>
    </row>
    <row r="348" spans="1:7" s="272" customFormat="1" ht="13.15" customHeight="1">
      <c r="A348" s="286"/>
      <c r="B348" s="417" t="s">
        <v>637</v>
      </c>
      <c r="C348" s="388" t="s">
        <v>218</v>
      </c>
      <c r="D348" s="418">
        <v>616</v>
      </c>
      <c r="E348" s="418">
        <v>1.37</v>
      </c>
      <c r="F348" s="418">
        <v>843.92</v>
      </c>
      <c r="G348" s="386"/>
    </row>
    <row r="349" spans="1:7" s="272" customFormat="1" ht="13.15" customHeight="1">
      <c r="A349" s="286"/>
      <c r="B349" s="417" t="s">
        <v>638</v>
      </c>
      <c r="C349" s="388" t="s">
        <v>218</v>
      </c>
      <c r="D349" s="418">
        <v>5</v>
      </c>
      <c r="E349" s="418">
        <v>8</v>
      </c>
      <c r="F349" s="418">
        <v>40</v>
      </c>
      <c r="G349" s="386"/>
    </row>
    <row r="350" spans="1:7" s="272" customFormat="1" ht="13.15" customHeight="1">
      <c r="A350" s="286"/>
      <c r="B350" s="417" t="s">
        <v>639</v>
      </c>
      <c r="C350" s="388" t="s">
        <v>218</v>
      </c>
      <c r="D350" s="418">
        <v>6</v>
      </c>
      <c r="E350" s="418">
        <v>15</v>
      </c>
      <c r="F350" s="418">
        <v>90</v>
      </c>
      <c r="G350" s="386"/>
    </row>
    <row r="351" spans="1:7" s="272" customFormat="1" ht="13.15" customHeight="1">
      <c r="A351" s="286"/>
      <c r="B351" s="417" t="s">
        <v>640</v>
      </c>
      <c r="C351" s="388" t="s">
        <v>218</v>
      </c>
      <c r="D351" s="418">
        <v>7</v>
      </c>
      <c r="E351" s="418">
        <v>28</v>
      </c>
      <c r="F351" s="418">
        <v>196</v>
      </c>
      <c r="G351" s="386"/>
    </row>
    <row r="352" spans="1:7" s="272" customFormat="1" ht="13.15" customHeight="1">
      <c r="A352" s="286"/>
      <c r="B352" s="417" t="s">
        <v>641</v>
      </c>
      <c r="C352" s="388" t="s">
        <v>218</v>
      </c>
      <c r="D352" s="418">
        <v>27</v>
      </c>
      <c r="E352" s="418">
        <v>13.47</v>
      </c>
      <c r="F352" s="418">
        <v>363.69</v>
      </c>
      <c r="G352" s="386"/>
    </row>
    <row r="353" spans="1:7" s="272" customFormat="1" ht="13.15" customHeight="1">
      <c r="A353" s="286"/>
      <c r="B353" s="417" t="s">
        <v>642</v>
      </c>
      <c r="C353" s="388" t="s">
        <v>218</v>
      </c>
      <c r="D353" s="418">
        <v>329</v>
      </c>
      <c r="E353" s="418">
        <v>2.0499999999999998</v>
      </c>
      <c r="F353" s="418">
        <v>674.45</v>
      </c>
      <c r="G353" s="386"/>
    </row>
    <row r="354" spans="1:7" s="272" customFormat="1" ht="13.15" customHeight="1">
      <c r="A354" s="286"/>
      <c r="B354" s="417" t="s">
        <v>643</v>
      </c>
      <c r="C354" s="388" t="s">
        <v>218</v>
      </c>
      <c r="D354" s="418">
        <v>11</v>
      </c>
      <c r="E354" s="418">
        <v>4.25</v>
      </c>
      <c r="F354" s="418">
        <v>46.75</v>
      </c>
      <c r="G354" s="386"/>
    </row>
    <row r="355" spans="1:7" s="272" customFormat="1" ht="13.15" customHeight="1">
      <c r="A355" s="286"/>
      <c r="B355" s="417" t="s">
        <v>644</v>
      </c>
      <c r="C355" s="388" t="s">
        <v>218</v>
      </c>
      <c r="D355" s="418">
        <v>5</v>
      </c>
      <c r="E355" s="418">
        <v>18</v>
      </c>
      <c r="F355" s="418">
        <v>90</v>
      </c>
      <c r="G355" s="386"/>
    </row>
    <row r="356" spans="1:7" s="272" customFormat="1" ht="13.15" customHeight="1">
      <c r="A356" s="286"/>
      <c r="B356" s="417" t="s">
        <v>645</v>
      </c>
      <c r="C356" s="388" t="s">
        <v>218</v>
      </c>
      <c r="D356" s="418">
        <v>7</v>
      </c>
      <c r="E356" s="418">
        <v>35</v>
      </c>
      <c r="F356" s="418">
        <v>245</v>
      </c>
      <c r="G356" s="386"/>
    </row>
    <row r="357" spans="1:7" s="272" customFormat="1" ht="13.15" customHeight="1">
      <c r="A357" s="286"/>
      <c r="B357" s="417" t="s">
        <v>646</v>
      </c>
      <c r="C357" s="388" t="s">
        <v>218</v>
      </c>
      <c r="D357" s="418">
        <v>9</v>
      </c>
      <c r="E357" s="418">
        <v>295.41000000000003</v>
      </c>
      <c r="F357" s="418">
        <v>2658.69</v>
      </c>
      <c r="G357" s="386"/>
    </row>
    <row r="358" spans="1:7" s="272" customFormat="1" ht="13.15" customHeight="1">
      <c r="A358" s="286"/>
      <c r="B358" s="417" t="s">
        <v>647</v>
      </c>
      <c r="C358" s="388" t="s">
        <v>218</v>
      </c>
      <c r="D358" s="418">
        <v>23</v>
      </c>
      <c r="E358" s="418">
        <v>753.49</v>
      </c>
      <c r="F358" s="418">
        <v>17330.27</v>
      </c>
      <c r="G358" s="386"/>
    </row>
    <row r="359" spans="1:7" s="272" customFormat="1" ht="13.15" customHeight="1">
      <c r="A359" s="286"/>
      <c r="B359" s="417" t="s">
        <v>648</v>
      </c>
      <c r="C359" s="388" t="s">
        <v>218</v>
      </c>
      <c r="D359" s="418">
        <v>1</v>
      </c>
      <c r="E359" s="418">
        <v>727.46</v>
      </c>
      <c r="F359" s="418">
        <v>727.46</v>
      </c>
      <c r="G359" s="386"/>
    </row>
    <row r="360" spans="1:7" s="272" customFormat="1" ht="13.15" customHeight="1">
      <c r="A360" s="286"/>
      <c r="B360" s="417" t="s">
        <v>649</v>
      </c>
      <c r="C360" s="388" t="s">
        <v>356</v>
      </c>
      <c r="D360" s="418">
        <v>19.5</v>
      </c>
      <c r="E360" s="418">
        <v>32</v>
      </c>
      <c r="F360" s="418">
        <v>624</v>
      </c>
      <c r="G360" s="386"/>
    </row>
    <row r="361" spans="1:7" s="272" customFormat="1" ht="13.15" customHeight="1">
      <c r="A361" s="286"/>
      <c r="B361" s="417" t="s">
        <v>650</v>
      </c>
      <c r="C361" s="388" t="s">
        <v>356</v>
      </c>
      <c r="D361" s="418">
        <v>6.6360000000000001</v>
      </c>
      <c r="E361" s="418">
        <v>35</v>
      </c>
      <c r="F361" s="418">
        <v>232.26</v>
      </c>
      <c r="G361" s="386"/>
    </row>
    <row r="362" spans="1:7" s="272" customFormat="1" ht="13.15" customHeight="1">
      <c r="A362" s="286"/>
      <c r="B362" s="417" t="s">
        <v>651</v>
      </c>
      <c r="C362" s="388" t="s">
        <v>369</v>
      </c>
      <c r="D362" s="418">
        <v>61.041200000000003</v>
      </c>
      <c r="E362" s="418">
        <v>8.5</v>
      </c>
      <c r="F362" s="418">
        <v>518.85</v>
      </c>
      <c r="G362" s="386"/>
    </row>
    <row r="363" spans="1:7" s="272" customFormat="1" ht="13.15" customHeight="1">
      <c r="A363" s="286"/>
      <c r="B363" s="417" t="s">
        <v>652</v>
      </c>
      <c r="C363" s="388" t="s">
        <v>218</v>
      </c>
      <c r="D363" s="418">
        <v>707</v>
      </c>
      <c r="E363" s="418">
        <v>10.08</v>
      </c>
      <c r="F363" s="418">
        <v>7126.56</v>
      </c>
      <c r="G363" s="386"/>
    </row>
    <row r="364" spans="1:7" s="272" customFormat="1" ht="13.15" customHeight="1">
      <c r="A364" s="286"/>
      <c r="B364" s="417" t="s">
        <v>653</v>
      </c>
      <c r="C364" s="388" t="s">
        <v>218</v>
      </c>
      <c r="D364" s="418">
        <v>8</v>
      </c>
      <c r="E364" s="418">
        <v>2.95</v>
      </c>
      <c r="F364" s="418">
        <v>23.6</v>
      </c>
      <c r="G364" s="386"/>
    </row>
    <row r="365" spans="1:7" s="272" customFormat="1" ht="13.15" customHeight="1">
      <c r="A365" s="286"/>
      <c r="B365" s="417" t="s">
        <v>654</v>
      </c>
      <c r="C365" s="388" t="s">
        <v>218</v>
      </c>
      <c r="D365" s="418">
        <v>507.95639999999997</v>
      </c>
      <c r="E365" s="418">
        <v>0.22</v>
      </c>
      <c r="F365" s="418">
        <v>111.75</v>
      </c>
      <c r="G365" s="386"/>
    </row>
    <row r="366" spans="1:7" s="272" customFormat="1" ht="13.15" customHeight="1">
      <c r="A366" s="286"/>
      <c r="B366" s="417" t="s">
        <v>655</v>
      </c>
      <c r="C366" s="388" t="s">
        <v>218</v>
      </c>
      <c r="D366" s="418">
        <v>24</v>
      </c>
      <c r="E366" s="418">
        <v>823</v>
      </c>
      <c r="F366" s="418">
        <v>19752</v>
      </c>
      <c r="G366" s="386"/>
    </row>
    <row r="367" spans="1:7" s="272" customFormat="1" ht="13.15" customHeight="1">
      <c r="A367" s="286"/>
      <c r="B367" s="417" t="s">
        <v>656</v>
      </c>
      <c r="C367" s="388" t="s">
        <v>218</v>
      </c>
      <c r="D367" s="418">
        <v>48</v>
      </c>
      <c r="E367" s="418">
        <v>1650</v>
      </c>
      <c r="F367" s="418">
        <v>79200</v>
      </c>
      <c r="G367" s="386"/>
    </row>
    <row r="368" spans="1:7" s="272" customFormat="1" ht="13.15" customHeight="1">
      <c r="A368" s="286"/>
      <c r="B368" s="417" t="s">
        <v>657</v>
      </c>
      <c r="C368" s="388" t="s">
        <v>218</v>
      </c>
      <c r="D368" s="418">
        <v>3</v>
      </c>
      <c r="E368" s="418">
        <v>24</v>
      </c>
      <c r="F368" s="418">
        <v>72</v>
      </c>
      <c r="G368" s="386"/>
    </row>
    <row r="369" spans="1:7" s="272" customFormat="1" ht="13.15" customHeight="1">
      <c r="A369" s="286"/>
      <c r="B369" s="417" t="s">
        <v>658</v>
      </c>
      <c r="C369" s="388" t="s">
        <v>218</v>
      </c>
      <c r="D369" s="418">
        <v>172.72</v>
      </c>
      <c r="E369" s="418">
        <v>34</v>
      </c>
      <c r="F369" s="418">
        <v>5872.48</v>
      </c>
      <c r="G369" s="386"/>
    </row>
    <row r="370" spans="1:7" s="272" customFormat="1" ht="13.15" customHeight="1">
      <c r="A370" s="286"/>
      <c r="B370" s="417" t="s">
        <v>659</v>
      </c>
      <c r="C370" s="388" t="s">
        <v>299</v>
      </c>
      <c r="D370" s="418">
        <v>39</v>
      </c>
      <c r="E370" s="418">
        <v>17.5</v>
      </c>
      <c r="F370" s="418">
        <v>696.15</v>
      </c>
      <c r="G370" s="386"/>
    </row>
    <row r="371" spans="1:7" s="272" customFormat="1" ht="13.15" customHeight="1">
      <c r="A371" s="286"/>
      <c r="B371" s="417" t="s">
        <v>660</v>
      </c>
      <c r="C371" s="388" t="s">
        <v>299</v>
      </c>
      <c r="D371" s="418">
        <v>266.3</v>
      </c>
      <c r="E371" s="418">
        <v>50</v>
      </c>
      <c r="F371" s="418">
        <v>13980.75</v>
      </c>
      <c r="G371" s="386"/>
    </row>
    <row r="372" spans="1:7" s="272" customFormat="1" ht="13.15" customHeight="1">
      <c r="A372" s="286"/>
      <c r="B372" s="417" t="s">
        <v>661</v>
      </c>
      <c r="C372" s="388" t="s">
        <v>299</v>
      </c>
      <c r="D372" s="418">
        <v>40.6</v>
      </c>
      <c r="E372" s="418">
        <v>78</v>
      </c>
      <c r="F372" s="418">
        <v>3261.8</v>
      </c>
      <c r="G372" s="386"/>
    </row>
    <row r="373" spans="1:7" s="272" customFormat="1" ht="13.15" customHeight="1">
      <c r="A373" s="286"/>
      <c r="B373" s="417" t="s">
        <v>662</v>
      </c>
      <c r="C373" s="388" t="s">
        <v>299</v>
      </c>
      <c r="D373" s="418">
        <v>403.42500000000001</v>
      </c>
      <c r="E373" s="418">
        <v>23.6</v>
      </c>
      <c r="F373" s="418">
        <v>9520.83</v>
      </c>
      <c r="G373" s="386"/>
    </row>
    <row r="374" spans="1:7" s="272" customFormat="1" ht="13.15" customHeight="1">
      <c r="A374" s="286"/>
      <c r="B374" s="417" t="s">
        <v>663</v>
      </c>
      <c r="C374" s="388" t="s">
        <v>299</v>
      </c>
      <c r="D374" s="418">
        <v>109.464</v>
      </c>
      <c r="E374" s="418">
        <v>18.8</v>
      </c>
      <c r="F374" s="418">
        <v>2057.92</v>
      </c>
      <c r="G374" s="386"/>
    </row>
    <row r="375" spans="1:7" s="272" customFormat="1" ht="13.15" customHeight="1">
      <c r="A375" s="286"/>
      <c r="B375" s="417" t="s">
        <v>664</v>
      </c>
      <c r="C375" s="388" t="s">
        <v>299</v>
      </c>
      <c r="D375" s="418">
        <v>476.86680000000001</v>
      </c>
      <c r="E375" s="418">
        <v>32.17</v>
      </c>
      <c r="F375" s="418">
        <v>15340.81</v>
      </c>
      <c r="G375" s="386"/>
    </row>
    <row r="376" spans="1:7" s="272" customFormat="1" ht="13.15" customHeight="1">
      <c r="A376" s="286"/>
      <c r="B376" s="417" t="s">
        <v>665</v>
      </c>
      <c r="C376" s="388" t="s">
        <v>299</v>
      </c>
      <c r="D376" s="418">
        <v>0.5</v>
      </c>
      <c r="E376" s="418">
        <v>5.8</v>
      </c>
      <c r="F376" s="418">
        <v>2.9</v>
      </c>
      <c r="G376" s="386"/>
    </row>
    <row r="377" spans="1:7" s="272" customFormat="1" ht="13.15" customHeight="1">
      <c r="A377" s="286"/>
      <c r="B377" s="417" t="s">
        <v>666</v>
      </c>
      <c r="C377" s="388" t="s">
        <v>299</v>
      </c>
      <c r="D377" s="418">
        <v>121.47110000000001</v>
      </c>
      <c r="E377" s="418">
        <v>8.2799999999999994</v>
      </c>
      <c r="F377" s="418">
        <v>1005.78</v>
      </c>
      <c r="G377" s="386"/>
    </row>
    <row r="378" spans="1:7" s="272" customFormat="1" ht="13.15" customHeight="1">
      <c r="A378" s="286"/>
      <c r="B378" s="417" t="s">
        <v>667</v>
      </c>
      <c r="C378" s="388" t="s">
        <v>299</v>
      </c>
      <c r="D378" s="418">
        <v>28.9499</v>
      </c>
      <c r="E378" s="418">
        <v>4.9000000000000004</v>
      </c>
      <c r="F378" s="418">
        <v>141.85</v>
      </c>
      <c r="G378" s="386"/>
    </row>
    <row r="379" spans="1:7" s="272" customFormat="1" ht="13.15" customHeight="1">
      <c r="A379" s="286"/>
      <c r="B379" s="417" t="s">
        <v>668</v>
      </c>
      <c r="C379" s="388" t="s">
        <v>299</v>
      </c>
      <c r="D379" s="418">
        <v>43.002499999999998</v>
      </c>
      <c r="E379" s="418">
        <v>11</v>
      </c>
      <c r="F379" s="418">
        <v>473.03</v>
      </c>
      <c r="G379" s="386"/>
    </row>
    <row r="380" spans="1:7" s="272" customFormat="1" ht="13.15" customHeight="1">
      <c r="A380" s="286"/>
      <c r="B380" s="417" t="s">
        <v>669</v>
      </c>
      <c r="C380" s="388" t="s">
        <v>299</v>
      </c>
      <c r="D380" s="418">
        <v>529.04999999999995</v>
      </c>
      <c r="E380" s="418">
        <v>2.88</v>
      </c>
      <c r="F380" s="418">
        <v>1523.66</v>
      </c>
      <c r="G380" s="386"/>
    </row>
    <row r="381" spans="1:7" s="272" customFormat="1" ht="13.15" customHeight="1">
      <c r="A381" s="286"/>
      <c r="B381" s="417" t="s">
        <v>670</v>
      </c>
      <c r="C381" s="388" t="s">
        <v>299</v>
      </c>
      <c r="D381" s="418">
        <v>131.90610000000001</v>
      </c>
      <c r="E381" s="418">
        <v>8.52</v>
      </c>
      <c r="F381" s="418">
        <v>1123.8399999999999</v>
      </c>
      <c r="G381" s="386"/>
    </row>
    <row r="382" spans="1:7" s="272" customFormat="1" ht="13.15" customHeight="1">
      <c r="A382" s="286"/>
      <c r="B382" s="417" t="s">
        <v>671</v>
      </c>
      <c r="C382" s="388" t="s">
        <v>217</v>
      </c>
      <c r="D382" s="418">
        <v>65.272400000000005</v>
      </c>
      <c r="E382" s="418">
        <v>96.57</v>
      </c>
      <c r="F382" s="418">
        <v>6303.36</v>
      </c>
      <c r="G382" s="386"/>
    </row>
    <row r="383" spans="1:7" s="272" customFormat="1" ht="13.15" customHeight="1">
      <c r="A383" s="286"/>
      <c r="B383" s="417" t="s">
        <v>672</v>
      </c>
      <c r="C383" s="388" t="s">
        <v>217</v>
      </c>
      <c r="D383" s="418">
        <v>356.32</v>
      </c>
      <c r="E383" s="418">
        <v>48.5</v>
      </c>
      <c r="F383" s="418">
        <v>17281.52</v>
      </c>
      <c r="G383" s="386"/>
    </row>
    <row r="384" spans="1:7" s="272" customFormat="1" ht="13.15" customHeight="1">
      <c r="A384" s="286"/>
      <c r="B384" s="417" t="s">
        <v>673</v>
      </c>
      <c r="C384" s="388" t="s">
        <v>299</v>
      </c>
      <c r="D384" s="418">
        <v>126.5682</v>
      </c>
      <c r="E384" s="418">
        <v>13.13</v>
      </c>
      <c r="F384" s="418">
        <v>1661.84</v>
      </c>
      <c r="G384" s="386"/>
    </row>
    <row r="385" spans="1:7" s="272" customFormat="1" ht="13.15" customHeight="1">
      <c r="A385" s="286"/>
      <c r="B385" s="417" t="s">
        <v>674</v>
      </c>
      <c r="C385" s="388" t="s">
        <v>299</v>
      </c>
      <c r="D385" s="418">
        <v>292.82679999999999</v>
      </c>
      <c r="E385" s="418">
        <v>4.0999999999999996</v>
      </c>
      <c r="F385" s="418">
        <v>1200.5899999999999</v>
      </c>
      <c r="G385" s="386"/>
    </row>
    <row r="386" spans="1:7" s="272" customFormat="1" ht="13.15" customHeight="1">
      <c r="A386" s="286"/>
      <c r="B386" s="417" t="s">
        <v>675</v>
      </c>
      <c r="C386" s="388" t="s">
        <v>299</v>
      </c>
      <c r="D386" s="418">
        <v>19271.5</v>
      </c>
      <c r="E386" s="418">
        <v>1.2</v>
      </c>
      <c r="F386" s="418">
        <v>23684.400000000001</v>
      </c>
      <c r="G386" s="386"/>
    </row>
    <row r="387" spans="1:7" s="272" customFormat="1" ht="13.15" customHeight="1">
      <c r="A387" s="286"/>
      <c r="B387" s="417" t="s">
        <v>676</v>
      </c>
      <c r="C387" s="388" t="s">
        <v>299</v>
      </c>
      <c r="D387" s="418">
        <v>42.087000000000003</v>
      </c>
      <c r="E387" s="418">
        <v>2.2999999999999998</v>
      </c>
      <c r="F387" s="418">
        <v>96.8</v>
      </c>
      <c r="G387" s="386"/>
    </row>
    <row r="388" spans="1:7" s="272" customFormat="1" ht="13.15" customHeight="1">
      <c r="A388" s="286"/>
      <c r="B388" s="417" t="s">
        <v>677</v>
      </c>
      <c r="C388" s="388" t="s">
        <v>299</v>
      </c>
      <c r="D388" s="418">
        <v>294.2373</v>
      </c>
      <c r="E388" s="418">
        <v>5.9</v>
      </c>
      <c r="F388" s="418">
        <v>1736</v>
      </c>
      <c r="G388" s="386"/>
    </row>
    <row r="389" spans="1:7" s="272" customFormat="1" ht="13.15" customHeight="1">
      <c r="A389" s="286"/>
      <c r="B389" s="417" t="s">
        <v>678</v>
      </c>
      <c r="C389" s="388" t="s">
        <v>299</v>
      </c>
      <c r="D389" s="418">
        <v>106.05</v>
      </c>
      <c r="E389" s="418">
        <v>10.8</v>
      </c>
      <c r="F389" s="418">
        <v>1145.3399999999999</v>
      </c>
      <c r="G389" s="386"/>
    </row>
    <row r="390" spans="1:7" s="272" customFormat="1" ht="13.15" customHeight="1">
      <c r="A390" s="286"/>
      <c r="B390" s="417" t="s">
        <v>679</v>
      </c>
      <c r="C390" s="388" t="s">
        <v>299</v>
      </c>
      <c r="D390" s="418">
        <v>18.906700000000001</v>
      </c>
      <c r="E390" s="418">
        <v>12.11</v>
      </c>
      <c r="F390" s="418">
        <v>228.96</v>
      </c>
      <c r="G390" s="386"/>
    </row>
    <row r="391" spans="1:7" s="272" customFormat="1" ht="13.15" customHeight="1">
      <c r="A391" s="286"/>
      <c r="B391" s="417" t="s">
        <v>680</v>
      </c>
      <c r="C391" s="388" t="s">
        <v>299</v>
      </c>
      <c r="D391" s="418">
        <v>208</v>
      </c>
      <c r="E391" s="418">
        <v>4.0999999999999996</v>
      </c>
      <c r="F391" s="418">
        <v>852.8</v>
      </c>
      <c r="G391" s="386"/>
    </row>
    <row r="392" spans="1:7" s="272" customFormat="1" ht="13.15" customHeight="1">
      <c r="A392" s="286"/>
      <c r="B392" s="417" t="s">
        <v>681</v>
      </c>
      <c r="C392" s="388" t="s">
        <v>299</v>
      </c>
      <c r="D392" s="418">
        <v>81.562200000000004</v>
      </c>
      <c r="E392" s="418">
        <v>11.58</v>
      </c>
      <c r="F392" s="418">
        <v>944.49</v>
      </c>
      <c r="G392" s="386"/>
    </row>
    <row r="393" spans="1:7" s="272" customFormat="1" ht="13.15" customHeight="1">
      <c r="A393" s="286"/>
      <c r="B393" s="417" t="s">
        <v>682</v>
      </c>
      <c r="C393" s="388" t="s">
        <v>299</v>
      </c>
      <c r="D393" s="418">
        <v>24.7227</v>
      </c>
      <c r="E393" s="418">
        <v>27.23</v>
      </c>
      <c r="F393" s="418">
        <v>673.2</v>
      </c>
      <c r="G393" s="386"/>
    </row>
    <row r="394" spans="1:7" s="272" customFormat="1" ht="13.15" customHeight="1">
      <c r="A394" s="286"/>
      <c r="B394" s="417" t="s">
        <v>683</v>
      </c>
      <c r="C394" s="388" t="s">
        <v>299</v>
      </c>
      <c r="D394" s="418">
        <v>145.94999999999999</v>
      </c>
      <c r="E394" s="418">
        <v>28.2</v>
      </c>
      <c r="F394" s="418">
        <v>4115.79</v>
      </c>
      <c r="G394" s="386"/>
    </row>
    <row r="395" spans="1:7" s="272" customFormat="1" ht="13.15" customHeight="1">
      <c r="A395" s="286"/>
      <c r="B395" s="417" t="s">
        <v>684</v>
      </c>
      <c r="C395" s="388" t="s">
        <v>218</v>
      </c>
      <c r="D395" s="418">
        <v>36</v>
      </c>
      <c r="E395" s="418">
        <v>1.1000000000000001</v>
      </c>
      <c r="F395" s="418">
        <v>39.6</v>
      </c>
      <c r="G395" s="386"/>
    </row>
    <row r="396" spans="1:7" s="272" customFormat="1" ht="13.15" customHeight="1">
      <c r="A396" s="286"/>
      <c r="B396" s="417" t="s">
        <v>685</v>
      </c>
      <c r="C396" s="388" t="s">
        <v>218</v>
      </c>
      <c r="D396" s="418">
        <v>2464</v>
      </c>
      <c r="E396" s="418">
        <v>0.13</v>
      </c>
      <c r="F396" s="418">
        <v>320.32</v>
      </c>
      <c r="G396" s="386"/>
    </row>
    <row r="397" spans="1:7" s="272" customFormat="1" ht="13.15" customHeight="1">
      <c r="A397" s="286"/>
      <c r="B397" s="417" t="s">
        <v>686</v>
      </c>
      <c r="C397" s="388" t="s">
        <v>218</v>
      </c>
      <c r="D397" s="418">
        <v>2</v>
      </c>
      <c r="E397" s="418">
        <v>7250</v>
      </c>
      <c r="F397" s="418">
        <v>14500</v>
      </c>
      <c r="G397" s="386"/>
    </row>
    <row r="398" spans="1:7" s="272" customFormat="1" ht="13.15" customHeight="1">
      <c r="A398" s="286"/>
      <c r="B398" s="417" t="s">
        <v>687</v>
      </c>
      <c r="C398" s="388" t="s">
        <v>218</v>
      </c>
      <c r="D398" s="418">
        <v>1</v>
      </c>
      <c r="E398" s="418">
        <v>7670</v>
      </c>
      <c r="F398" s="418">
        <v>7670</v>
      </c>
      <c r="G398" s="386"/>
    </row>
    <row r="399" spans="1:7" s="272" customFormat="1" ht="13.15" customHeight="1">
      <c r="A399" s="286"/>
      <c r="B399" s="417" t="s">
        <v>688</v>
      </c>
      <c r="C399" s="388" t="s">
        <v>218</v>
      </c>
      <c r="D399" s="418">
        <v>356.32</v>
      </c>
      <c r="E399" s="418">
        <v>4.5</v>
      </c>
      <c r="F399" s="418">
        <v>1603.44</v>
      </c>
      <c r="G399" s="386"/>
    </row>
    <row r="400" spans="1:7" s="272" customFormat="1" ht="13.15" customHeight="1">
      <c r="A400" s="286"/>
      <c r="B400" s="417" t="s">
        <v>689</v>
      </c>
      <c r="C400" s="388" t="s">
        <v>218</v>
      </c>
      <c r="D400" s="418">
        <v>65.247500000000002</v>
      </c>
      <c r="E400" s="418">
        <v>11.8</v>
      </c>
      <c r="F400" s="418">
        <v>769.92</v>
      </c>
      <c r="G400" s="386"/>
    </row>
    <row r="401" spans="1:7" s="272" customFormat="1" ht="13.15" customHeight="1">
      <c r="A401" s="286"/>
      <c r="B401" s="417" t="s">
        <v>690</v>
      </c>
      <c r="C401" s="388" t="s">
        <v>218</v>
      </c>
      <c r="D401" s="418">
        <v>1094</v>
      </c>
      <c r="E401" s="418">
        <v>2.0099999999999998</v>
      </c>
      <c r="F401" s="418">
        <v>2198.94</v>
      </c>
      <c r="G401" s="386"/>
    </row>
    <row r="402" spans="1:7" s="272" customFormat="1" ht="13.15" customHeight="1">
      <c r="A402" s="286"/>
      <c r="B402" s="417" t="s">
        <v>691</v>
      </c>
      <c r="C402" s="388" t="s">
        <v>218</v>
      </c>
      <c r="D402" s="418">
        <v>45.814399999999999</v>
      </c>
      <c r="E402" s="418">
        <v>6.25</v>
      </c>
      <c r="F402" s="418">
        <v>286.33999999999997</v>
      </c>
      <c r="G402" s="386"/>
    </row>
    <row r="403" spans="1:7" s="272" customFormat="1" ht="13.15" customHeight="1">
      <c r="A403" s="286"/>
      <c r="B403" s="417" t="s">
        <v>692</v>
      </c>
      <c r="C403" s="388" t="s">
        <v>218</v>
      </c>
      <c r="D403" s="418">
        <v>2128.5</v>
      </c>
      <c r="E403" s="418">
        <v>0.5</v>
      </c>
      <c r="F403" s="418">
        <v>1064.25</v>
      </c>
      <c r="G403" s="386"/>
    </row>
    <row r="404" spans="1:7" s="272" customFormat="1" ht="13.15" customHeight="1">
      <c r="A404" s="286"/>
      <c r="B404" s="417" t="s">
        <v>693</v>
      </c>
      <c r="C404" s="388" t="s">
        <v>218</v>
      </c>
      <c r="D404" s="418">
        <v>33.531999999999996</v>
      </c>
      <c r="E404" s="418">
        <v>2.5</v>
      </c>
      <c r="F404" s="418">
        <v>83.83</v>
      </c>
      <c r="G404" s="386"/>
    </row>
    <row r="405" spans="1:7" s="272" customFormat="1" ht="13.15" customHeight="1">
      <c r="A405" s="286"/>
      <c r="B405" s="417" t="s">
        <v>694</v>
      </c>
      <c r="C405" s="388" t="s">
        <v>218</v>
      </c>
      <c r="D405" s="418">
        <v>6.0187999999999997</v>
      </c>
      <c r="E405" s="418">
        <v>3.2</v>
      </c>
      <c r="F405" s="418">
        <v>19.260000000000002</v>
      </c>
      <c r="G405" s="386"/>
    </row>
    <row r="406" spans="1:7" s="272" customFormat="1" ht="13.15" customHeight="1">
      <c r="A406" s="286"/>
      <c r="B406" s="417" t="s">
        <v>695</v>
      </c>
      <c r="C406" s="388" t="s">
        <v>218</v>
      </c>
      <c r="D406" s="418">
        <v>5.6180000000000003</v>
      </c>
      <c r="E406" s="418">
        <v>0.85</v>
      </c>
      <c r="F406" s="418">
        <v>4.78</v>
      </c>
      <c r="G406" s="386"/>
    </row>
    <row r="407" spans="1:7" s="272" customFormat="1" ht="13.15" customHeight="1">
      <c r="A407" s="286"/>
      <c r="B407" s="417" t="s">
        <v>696</v>
      </c>
      <c r="C407" s="388" t="s">
        <v>218</v>
      </c>
      <c r="D407" s="418">
        <v>4.1596000000000002</v>
      </c>
      <c r="E407" s="418">
        <v>2.71</v>
      </c>
      <c r="F407" s="418">
        <v>11.27</v>
      </c>
      <c r="G407" s="386"/>
    </row>
    <row r="408" spans="1:7" s="272" customFormat="1" ht="13.15" customHeight="1">
      <c r="A408" s="286"/>
      <c r="B408" s="417" t="s">
        <v>697</v>
      </c>
      <c r="C408" s="388" t="s">
        <v>218</v>
      </c>
      <c r="D408" s="418">
        <v>27.911100000000001</v>
      </c>
      <c r="E408" s="418">
        <v>0.45</v>
      </c>
      <c r="F408" s="418">
        <v>12.56</v>
      </c>
      <c r="G408" s="386"/>
    </row>
    <row r="409" spans="1:7" s="272" customFormat="1" ht="13.15" customHeight="1">
      <c r="A409" s="286"/>
      <c r="B409" s="417" t="s">
        <v>698</v>
      </c>
      <c r="C409" s="388" t="s">
        <v>218</v>
      </c>
      <c r="D409" s="418">
        <v>6</v>
      </c>
      <c r="E409" s="418">
        <v>7.54</v>
      </c>
      <c r="F409" s="418">
        <v>45.24</v>
      </c>
      <c r="G409" s="386"/>
    </row>
    <row r="410" spans="1:7" s="272" customFormat="1" ht="13.15" customHeight="1">
      <c r="A410" s="286"/>
      <c r="B410" s="417" t="s">
        <v>699</v>
      </c>
      <c r="C410" s="388" t="s">
        <v>218</v>
      </c>
      <c r="D410" s="418">
        <v>40</v>
      </c>
      <c r="E410" s="418">
        <v>35</v>
      </c>
      <c r="F410" s="418">
        <v>1400</v>
      </c>
      <c r="G410" s="386"/>
    </row>
    <row r="411" spans="1:7" s="272" customFormat="1" ht="13.15" customHeight="1">
      <c r="A411" s="286"/>
      <c r="B411" s="417" t="s">
        <v>700</v>
      </c>
      <c r="C411" s="388" t="s">
        <v>218</v>
      </c>
      <c r="D411" s="418">
        <v>49</v>
      </c>
      <c r="E411" s="418">
        <v>6.69</v>
      </c>
      <c r="F411" s="418">
        <v>327.81</v>
      </c>
      <c r="G411" s="386"/>
    </row>
    <row r="412" spans="1:7" s="272" customFormat="1" ht="13.15" customHeight="1">
      <c r="A412" s="286"/>
      <c r="B412" s="521" t="s">
        <v>701</v>
      </c>
      <c r="C412" s="388" t="s">
        <v>217</v>
      </c>
      <c r="D412" s="418">
        <v>303</v>
      </c>
      <c r="E412" s="418">
        <v>4.68</v>
      </c>
      <c r="F412" s="418">
        <v>1418.04</v>
      </c>
      <c r="G412" s="386"/>
    </row>
    <row r="413" spans="1:7" s="272" customFormat="1" ht="13.15" customHeight="1">
      <c r="A413" s="286"/>
      <c r="B413" s="417" t="s">
        <v>702</v>
      </c>
      <c r="C413" s="388" t="s">
        <v>218</v>
      </c>
      <c r="D413" s="418">
        <v>7</v>
      </c>
      <c r="E413" s="418">
        <v>2702.38</v>
      </c>
      <c r="F413" s="418">
        <v>18916.66</v>
      </c>
      <c r="G413" s="386"/>
    </row>
    <row r="414" spans="1:7" s="272" customFormat="1" ht="13.15" customHeight="1">
      <c r="A414" s="286"/>
      <c r="B414" s="417" t="s">
        <v>703</v>
      </c>
      <c r="C414" s="388" t="s">
        <v>215</v>
      </c>
      <c r="D414" s="418">
        <v>0.94799999999999995</v>
      </c>
      <c r="E414" s="418">
        <v>15</v>
      </c>
      <c r="F414" s="418">
        <v>14.22</v>
      </c>
      <c r="G414" s="386"/>
    </row>
    <row r="415" spans="1:7" s="272" customFormat="1" ht="13.15" customHeight="1">
      <c r="A415" s="286"/>
      <c r="B415" s="417" t="s">
        <v>704</v>
      </c>
      <c r="C415" s="388" t="s">
        <v>218</v>
      </c>
      <c r="D415" s="418">
        <v>32</v>
      </c>
      <c r="E415" s="418">
        <v>360</v>
      </c>
      <c r="F415" s="418">
        <v>11520</v>
      </c>
      <c r="G415" s="386"/>
    </row>
    <row r="416" spans="1:7" s="272" customFormat="1" ht="13.15" customHeight="1">
      <c r="A416" s="286"/>
      <c r="B416" s="417" t="s">
        <v>705</v>
      </c>
      <c r="C416" s="388" t="s">
        <v>218</v>
      </c>
      <c r="D416" s="418">
        <v>1</v>
      </c>
      <c r="E416" s="418">
        <v>33.25</v>
      </c>
      <c r="F416" s="418">
        <v>33.25</v>
      </c>
      <c r="G416" s="386"/>
    </row>
    <row r="417" spans="1:13" s="272" customFormat="1" ht="13.15" customHeight="1">
      <c r="A417" s="286"/>
      <c r="B417" s="417" t="s">
        <v>706</v>
      </c>
      <c r="C417" s="388" t="s">
        <v>218</v>
      </c>
      <c r="D417" s="418">
        <v>20</v>
      </c>
      <c r="E417" s="418">
        <v>122</v>
      </c>
      <c r="F417" s="418">
        <v>2440</v>
      </c>
      <c r="G417" s="386"/>
    </row>
    <row r="418" spans="1:13" s="272" customFormat="1" ht="13.15" customHeight="1">
      <c r="A418" s="286"/>
      <c r="B418" s="417" t="s">
        <v>707</v>
      </c>
      <c r="C418" s="388" t="s">
        <v>218</v>
      </c>
      <c r="D418" s="418">
        <v>1</v>
      </c>
      <c r="E418" s="418">
        <v>273.89999999999998</v>
      </c>
      <c r="F418" s="418">
        <v>273.89999999999998</v>
      </c>
      <c r="G418" s="386"/>
    </row>
    <row r="419" spans="1:13" s="272" customFormat="1" ht="13.15" customHeight="1">
      <c r="A419" s="286"/>
      <c r="B419" s="417" t="s">
        <v>708</v>
      </c>
      <c r="C419" s="388" t="s">
        <v>218</v>
      </c>
      <c r="D419" s="418">
        <v>23</v>
      </c>
      <c r="E419" s="418">
        <v>50</v>
      </c>
      <c r="F419" s="418">
        <v>1150</v>
      </c>
      <c r="G419" s="386"/>
    </row>
    <row r="420" spans="1:13" s="272" customFormat="1" ht="13.15" customHeight="1">
      <c r="A420" s="286"/>
      <c r="B420" s="417" t="s">
        <v>709</v>
      </c>
      <c r="C420" s="388" t="s">
        <v>218</v>
      </c>
      <c r="D420" s="418">
        <v>2</v>
      </c>
      <c r="E420" s="418">
        <v>113.9</v>
      </c>
      <c r="F420" s="418">
        <v>227.8</v>
      </c>
      <c r="G420" s="386"/>
    </row>
    <row r="421" spans="1:13" s="272" customFormat="1" ht="13.15" customHeight="1">
      <c r="A421" s="286"/>
      <c r="B421" s="417" t="s">
        <v>710</v>
      </c>
      <c r="C421" s="388" t="s">
        <v>218</v>
      </c>
      <c r="D421" s="418">
        <v>13</v>
      </c>
      <c r="E421" s="418">
        <v>152.54</v>
      </c>
      <c r="F421" s="418">
        <v>1983.02</v>
      </c>
      <c r="G421" s="386"/>
    </row>
    <row r="422" spans="1:13" s="272" customFormat="1" ht="13.15" customHeight="1">
      <c r="A422" s="286"/>
      <c r="B422" s="417" t="s">
        <v>711</v>
      </c>
      <c r="C422" s="388" t="s">
        <v>218</v>
      </c>
      <c r="D422" s="418">
        <v>205.53149999999999</v>
      </c>
      <c r="E422" s="418">
        <v>15.54</v>
      </c>
      <c r="F422" s="418">
        <v>3193.96</v>
      </c>
      <c r="G422" s="386"/>
    </row>
    <row r="423" spans="1:13" s="272" customFormat="1" ht="13.15" customHeight="1">
      <c r="A423" s="286"/>
      <c r="B423" s="417" t="s">
        <v>712</v>
      </c>
      <c r="C423" s="388" t="s">
        <v>369</v>
      </c>
      <c r="D423" s="418">
        <v>85.594800000000006</v>
      </c>
      <c r="E423" s="418">
        <v>296.69</v>
      </c>
      <c r="F423" s="418">
        <v>25395.11</v>
      </c>
      <c r="G423" s="386"/>
    </row>
    <row r="424" spans="1:13" s="272" customFormat="1" ht="13.15" customHeight="1">
      <c r="A424" s="286"/>
      <c r="B424" s="417" t="s">
        <v>713</v>
      </c>
      <c r="C424" s="388" t="s">
        <v>218</v>
      </c>
      <c r="D424" s="418">
        <v>107.28570000000001</v>
      </c>
      <c r="E424" s="418">
        <v>2.0299999999999998</v>
      </c>
      <c r="F424" s="418">
        <v>217.79</v>
      </c>
      <c r="G424" s="386"/>
    </row>
    <row r="425" spans="1:13" s="272" customFormat="1" ht="13.15" customHeight="1">
      <c r="A425" s="286"/>
      <c r="B425" s="417" t="s">
        <v>714</v>
      </c>
      <c r="C425" s="388" t="s">
        <v>218</v>
      </c>
      <c r="D425" s="418">
        <v>103</v>
      </c>
      <c r="E425" s="418">
        <v>7.2</v>
      </c>
      <c r="F425" s="418">
        <v>741.6</v>
      </c>
      <c r="G425" s="386"/>
    </row>
    <row r="426" spans="1:13" s="272" customFormat="1" ht="13.15" customHeight="1">
      <c r="A426" s="286"/>
      <c r="B426" s="417" t="s">
        <v>715</v>
      </c>
      <c r="C426" s="388" t="s">
        <v>218</v>
      </c>
      <c r="D426" s="418">
        <v>42</v>
      </c>
      <c r="E426" s="418">
        <v>13</v>
      </c>
      <c r="F426" s="418">
        <v>546</v>
      </c>
      <c r="G426" s="386"/>
    </row>
    <row r="427" spans="1:13" s="272" customFormat="1" ht="13.15" customHeight="1">
      <c r="A427" s="286"/>
      <c r="B427" s="417" t="s">
        <v>716</v>
      </c>
      <c r="C427" s="388" t="s">
        <v>218</v>
      </c>
      <c r="D427" s="418">
        <v>1295.4174</v>
      </c>
      <c r="E427" s="418">
        <v>19</v>
      </c>
      <c r="F427" s="418">
        <v>24612.93</v>
      </c>
      <c r="G427" s="386"/>
    </row>
    <row r="428" spans="1:13" s="272" customFormat="1">
      <c r="A428" s="286"/>
      <c r="B428" s="484" t="s">
        <v>3</v>
      </c>
      <c r="C428" s="485"/>
      <c r="D428" s="485"/>
      <c r="E428" s="486"/>
      <c r="F428" s="285">
        <v>7907632.7599999998</v>
      </c>
      <c r="H428" s="308"/>
      <c r="I428" s="310"/>
      <c r="J428" s="312"/>
      <c r="K428" s="313"/>
      <c r="L428" s="313"/>
      <c r="M428" s="290"/>
    </row>
    <row r="429" spans="1:13" s="272" customFormat="1">
      <c r="A429" s="286" t="s">
        <v>1</v>
      </c>
      <c r="B429" s="263"/>
      <c r="C429" s="263"/>
      <c r="D429" s="263"/>
      <c r="E429" s="263"/>
      <c r="F429" s="263"/>
      <c r="I429" s="263">
        <f>G430+G439</f>
        <v>635753.65</v>
      </c>
    </row>
    <row r="430" spans="1:13" s="272" customFormat="1">
      <c r="A430" s="289" t="s">
        <v>198</v>
      </c>
      <c r="B430" s="275" t="s">
        <v>246</v>
      </c>
      <c r="C430" s="263"/>
      <c r="D430" s="263"/>
      <c r="E430" s="289"/>
      <c r="F430" s="289" t="s">
        <v>0</v>
      </c>
      <c r="G430" s="274">
        <f>+F436</f>
        <v>139981.06</v>
      </c>
    </row>
    <row r="431" spans="1:13" s="272" customFormat="1">
      <c r="A431" s="289"/>
      <c r="B431" s="275"/>
      <c r="C431" s="263"/>
      <c r="D431" s="263"/>
      <c r="E431" s="289"/>
      <c r="F431" s="274"/>
    </row>
    <row r="432" spans="1:13" s="272" customFormat="1">
      <c r="A432" s="292" t="s">
        <v>12</v>
      </c>
      <c r="B432" s="275" t="s">
        <v>219</v>
      </c>
      <c r="C432" s="263"/>
      <c r="D432" s="263"/>
      <c r="E432" s="263"/>
      <c r="F432" s="263"/>
    </row>
    <row r="433" spans="1:9" s="272" customFormat="1">
      <c r="A433" s="292"/>
      <c r="B433" s="275"/>
      <c r="C433" s="263"/>
      <c r="D433" s="263"/>
      <c r="E433" s="263"/>
      <c r="F433" s="263"/>
    </row>
    <row r="434" spans="1:9" s="272" customFormat="1">
      <c r="A434" s="286"/>
      <c r="B434" s="278" t="s">
        <v>23</v>
      </c>
      <c r="C434" s="278" t="s">
        <v>220</v>
      </c>
      <c r="D434" s="278" t="s">
        <v>24</v>
      </c>
      <c r="E434" s="279" t="s">
        <v>5</v>
      </c>
      <c r="F434" s="278" t="s">
        <v>3</v>
      </c>
    </row>
    <row r="435" spans="1:9" s="272" customFormat="1">
      <c r="A435" s="286"/>
      <c r="B435" s="280" t="s">
        <v>221</v>
      </c>
      <c r="C435" s="389" t="s">
        <v>222</v>
      </c>
      <c r="D435" s="281">
        <v>2.9308999999999998</v>
      </c>
      <c r="E435" s="314">
        <v>4776008.1900000004</v>
      </c>
      <c r="F435" s="311">
        <v>139981.06</v>
      </c>
      <c r="G435" s="294"/>
      <c r="H435" s="294"/>
      <c r="I435" s="263"/>
    </row>
    <row r="436" spans="1:9" s="272" customFormat="1">
      <c r="A436" s="286"/>
      <c r="B436" s="484" t="s">
        <v>3</v>
      </c>
      <c r="C436" s="485"/>
      <c r="D436" s="485"/>
      <c r="E436" s="486"/>
      <c r="F436" s="285">
        <f>SUM(F435:F435)</f>
        <v>139981.06</v>
      </c>
    </row>
    <row r="437" spans="1:9" s="272" customFormat="1">
      <c r="A437" s="286"/>
      <c r="B437" s="288"/>
      <c r="C437" s="263"/>
      <c r="D437" s="288"/>
      <c r="E437" s="288"/>
      <c r="F437" s="263"/>
      <c r="G437" s="263"/>
    </row>
    <row r="438" spans="1:9" s="272" customFormat="1">
      <c r="A438" s="286"/>
      <c r="B438" s="295"/>
      <c r="C438" s="295"/>
      <c r="D438" s="295"/>
      <c r="E438" s="295"/>
      <c r="F438" s="263"/>
      <c r="I438" s="263"/>
    </row>
    <row r="439" spans="1:9" s="272" customFormat="1">
      <c r="A439" s="289" t="s">
        <v>200</v>
      </c>
      <c r="B439" s="275" t="s">
        <v>241</v>
      </c>
      <c r="C439" s="263"/>
      <c r="D439" s="263"/>
      <c r="E439" s="289"/>
      <c r="F439" s="289" t="s">
        <v>0</v>
      </c>
      <c r="G439" s="274">
        <f>+F462</f>
        <v>495772.59</v>
      </c>
      <c r="I439" s="263"/>
    </row>
    <row r="440" spans="1:9" s="272" customFormat="1">
      <c r="A440" s="286"/>
      <c r="B440" s="288"/>
      <c r="C440" s="263"/>
      <c r="D440" s="288"/>
      <c r="E440" s="288"/>
      <c r="F440" s="263"/>
      <c r="I440" s="263"/>
    </row>
    <row r="441" spans="1:9" s="272" customFormat="1">
      <c r="A441" s="292" t="s">
        <v>12</v>
      </c>
      <c r="B441" s="275" t="s">
        <v>242</v>
      </c>
      <c r="C441" s="263"/>
      <c r="D441" s="263"/>
      <c r="E441" s="289"/>
      <c r="F441" s="274"/>
      <c r="I441" s="263"/>
    </row>
    <row r="442" spans="1:9" s="272" customFormat="1">
      <c r="A442" s="289"/>
      <c r="B442" s="275"/>
      <c r="C442" s="263"/>
      <c r="D442" s="263"/>
      <c r="E442" s="263"/>
      <c r="F442" s="263"/>
      <c r="G442" s="263"/>
      <c r="I442" s="263"/>
    </row>
    <row r="443" spans="1:9" s="272" customFormat="1">
      <c r="A443" s="286"/>
      <c r="B443" s="278" t="s">
        <v>23</v>
      </c>
      <c r="C443" s="278" t="s">
        <v>2</v>
      </c>
      <c r="D443" s="278" t="s">
        <v>24</v>
      </c>
      <c r="E443" s="279" t="s">
        <v>5</v>
      </c>
      <c r="F443" s="278" t="s">
        <v>4</v>
      </c>
      <c r="I443" s="263"/>
    </row>
    <row r="444" spans="1:9" s="272" customFormat="1">
      <c r="A444" s="286"/>
      <c r="B444" s="280" t="s">
        <v>312</v>
      </c>
      <c r="C444" s="388" t="s">
        <v>224</v>
      </c>
      <c r="D444" s="387">
        <v>3156.0821000000001</v>
      </c>
      <c r="E444" s="387">
        <v>0.53</v>
      </c>
      <c r="F444" s="387">
        <v>1672.72</v>
      </c>
      <c r="I444" s="263"/>
    </row>
    <row r="445" spans="1:9" s="272" customFormat="1">
      <c r="A445" s="286"/>
      <c r="B445" s="280" t="s">
        <v>718</v>
      </c>
      <c r="C445" s="388" t="s">
        <v>224</v>
      </c>
      <c r="D445" s="387">
        <v>2201.2525000000001</v>
      </c>
      <c r="E445" s="387">
        <v>1.98</v>
      </c>
      <c r="F445" s="387">
        <v>4358.4799999999996</v>
      </c>
      <c r="I445" s="263"/>
    </row>
    <row r="446" spans="1:9" s="272" customFormat="1">
      <c r="A446" s="286"/>
      <c r="B446" s="280" t="s">
        <v>719</v>
      </c>
      <c r="C446" s="388" t="s">
        <v>224</v>
      </c>
      <c r="D446" s="387">
        <v>189.69479999999999</v>
      </c>
      <c r="E446" s="387">
        <v>0.5</v>
      </c>
      <c r="F446" s="387">
        <v>94.85</v>
      </c>
      <c r="I446" s="263"/>
    </row>
    <row r="447" spans="1:9" s="272" customFormat="1">
      <c r="A447" s="286"/>
      <c r="B447" s="280" t="s">
        <v>720</v>
      </c>
      <c r="C447" s="388" t="s">
        <v>224</v>
      </c>
      <c r="D447" s="387">
        <v>189.59979999999999</v>
      </c>
      <c r="E447" s="387">
        <v>201.25</v>
      </c>
      <c r="F447" s="387">
        <v>38156.949999999997</v>
      </c>
      <c r="I447" s="263"/>
    </row>
    <row r="448" spans="1:9" s="272" customFormat="1">
      <c r="A448" s="286"/>
      <c r="B448" s="280" t="s">
        <v>721</v>
      </c>
      <c r="C448" s="388" t="s">
        <v>224</v>
      </c>
      <c r="D448" s="387">
        <v>798.84709999999995</v>
      </c>
      <c r="E448" s="387">
        <v>191.8</v>
      </c>
      <c r="F448" s="387">
        <v>153218.87</v>
      </c>
      <c r="I448" s="263"/>
    </row>
    <row r="449" spans="1:9" s="272" customFormat="1">
      <c r="A449" s="286"/>
      <c r="B449" s="280" t="s">
        <v>722</v>
      </c>
      <c r="C449" s="388" t="s">
        <v>224</v>
      </c>
      <c r="D449" s="387">
        <v>265.87169999999998</v>
      </c>
      <c r="E449" s="387">
        <v>158.38</v>
      </c>
      <c r="F449" s="387">
        <v>42108.76</v>
      </c>
      <c r="I449" s="263"/>
    </row>
    <row r="450" spans="1:9" s="272" customFormat="1">
      <c r="A450" s="286"/>
      <c r="B450" s="280" t="s">
        <v>723</v>
      </c>
      <c r="C450" s="388" t="s">
        <v>224</v>
      </c>
      <c r="D450" s="387">
        <v>4130.3735999999999</v>
      </c>
      <c r="E450" s="387">
        <v>20.260000000000002</v>
      </c>
      <c r="F450" s="387">
        <v>83681.37</v>
      </c>
      <c r="I450" s="263"/>
    </row>
    <row r="451" spans="1:9" s="272" customFormat="1">
      <c r="A451" s="286"/>
      <c r="B451" s="280" t="s">
        <v>300</v>
      </c>
      <c r="C451" s="388" t="s">
        <v>224</v>
      </c>
      <c r="D451" s="387">
        <v>21.3977</v>
      </c>
      <c r="E451" s="387">
        <v>16</v>
      </c>
      <c r="F451" s="387">
        <v>342.36</v>
      </c>
      <c r="I451" s="263"/>
    </row>
    <row r="452" spans="1:9" s="272" customFormat="1">
      <c r="A452" s="286"/>
      <c r="B452" s="280" t="s">
        <v>724</v>
      </c>
      <c r="C452" s="388" t="s">
        <v>224</v>
      </c>
      <c r="D452" s="387">
        <v>189.59899999999999</v>
      </c>
      <c r="E452" s="387">
        <v>93.5</v>
      </c>
      <c r="F452" s="387">
        <v>17727.509999999998</v>
      </c>
      <c r="I452" s="263"/>
    </row>
    <row r="453" spans="1:9" s="272" customFormat="1">
      <c r="A453" s="286"/>
      <c r="B453" s="280" t="s">
        <v>725</v>
      </c>
      <c r="C453" s="388" t="s">
        <v>224</v>
      </c>
      <c r="D453" s="387">
        <v>189.5994</v>
      </c>
      <c r="E453" s="387">
        <v>250.2</v>
      </c>
      <c r="F453" s="387">
        <v>47437.78</v>
      </c>
      <c r="I453" s="263"/>
    </row>
    <row r="454" spans="1:9" s="272" customFormat="1">
      <c r="A454" s="286"/>
      <c r="B454" s="280" t="s">
        <v>726</v>
      </c>
      <c r="C454" s="388" t="s">
        <v>224</v>
      </c>
      <c r="D454" s="387">
        <v>2.2202999999999999</v>
      </c>
      <c r="E454" s="387">
        <v>11.8</v>
      </c>
      <c r="F454" s="387">
        <v>26.2</v>
      </c>
      <c r="I454" s="263"/>
    </row>
    <row r="455" spans="1:9" s="272" customFormat="1">
      <c r="A455" s="286"/>
      <c r="B455" s="280" t="s">
        <v>727</v>
      </c>
      <c r="C455" s="388" t="s">
        <v>224</v>
      </c>
      <c r="D455" s="387">
        <v>3451.8669</v>
      </c>
      <c r="E455" s="387">
        <v>13.31</v>
      </c>
      <c r="F455" s="387">
        <v>45944.35</v>
      </c>
      <c r="I455" s="263"/>
    </row>
    <row r="456" spans="1:9" s="272" customFormat="1">
      <c r="A456" s="286"/>
      <c r="B456" s="280" t="s">
        <v>728</v>
      </c>
      <c r="C456" s="388" t="s">
        <v>224</v>
      </c>
      <c r="D456" s="387">
        <v>9.4196000000000009</v>
      </c>
      <c r="E456" s="387">
        <v>4.7300000000000004</v>
      </c>
      <c r="F456" s="387">
        <v>44.55</v>
      </c>
      <c r="I456" s="263"/>
    </row>
    <row r="457" spans="1:9" s="272" customFormat="1">
      <c r="A457" s="286"/>
      <c r="B457" s="280" t="s">
        <v>729</v>
      </c>
      <c r="C457" s="388" t="s">
        <v>224</v>
      </c>
      <c r="D457" s="387">
        <v>17.6585</v>
      </c>
      <c r="E457" s="387">
        <v>25.26</v>
      </c>
      <c r="F457" s="387">
        <v>446.05</v>
      </c>
      <c r="I457" s="263"/>
    </row>
    <row r="458" spans="1:9" s="272" customFormat="1">
      <c r="A458" s="286"/>
      <c r="B458" s="280" t="s">
        <v>730</v>
      </c>
      <c r="C458" s="388" t="s">
        <v>224</v>
      </c>
      <c r="D458" s="387">
        <v>153.43690000000001</v>
      </c>
      <c r="E458" s="387">
        <v>270.63</v>
      </c>
      <c r="F458" s="387">
        <v>41524.620000000003</v>
      </c>
      <c r="I458" s="263"/>
    </row>
    <row r="459" spans="1:9" s="272" customFormat="1">
      <c r="A459" s="286"/>
      <c r="B459" s="280" t="s">
        <v>731</v>
      </c>
      <c r="C459" s="388" t="s">
        <v>224</v>
      </c>
      <c r="D459" s="387">
        <v>2.2246000000000001</v>
      </c>
      <c r="E459" s="387">
        <v>9.44</v>
      </c>
      <c r="F459" s="387">
        <v>21</v>
      </c>
      <c r="I459" s="263"/>
    </row>
    <row r="460" spans="1:9" s="272" customFormat="1">
      <c r="A460" s="286"/>
      <c r="B460" s="280" t="s">
        <v>732</v>
      </c>
      <c r="C460" s="388" t="s">
        <v>224</v>
      </c>
      <c r="D460" s="387">
        <v>2881.2037999999998</v>
      </c>
      <c r="E460" s="387">
        <v>6.29</v>
      </c>
      <c r="F460" s="387">
        <v>18122.77</v>
      </c>
      <c r="I460" s="263"/>
    </row>
    <row r="461" spans="1:9" s="272" customFormat="1">
      <c r="A461" s="286"/>
      <c r="B461" s="280" t="s">
        <v>733</v>
      </c>
      <c r="C461" s="388" t="s">
        <v>224</v>
      </c>
      <c r="D461" s="387">
        <v>53.514699999999998</v>
      </c>
      <c r="E461" s="387">
        <v>15.76</v>
      </c>
      <c r="F461" s="387">
        <v>843.39</v>
      </c>
      <c r="I461" s="263"/>
    </row>
    <row r="462" spans="1:9" s="272" customFormat="1">
      <c r="A462" s="286"/>
      <c r="B462" s="484" t="s">
        <v>3</v>
      </c>
      <c r="C462" s="485"/>
      <c r="D462" s="485"/>
      <c r="E462" s="486"/>
      <c r="F462" s="285">
        <v>495772.59</v>
      </c>
      <c r="G462" s="290"/>
    </row>
    <row r="464" spans="1:9">
      <c r="A464" s="292" t="s">
        <v>15</v>
      </c>
      <c r="B464" s="275" t="s">
        <v>244</v>
      </c>
      <c r="C464" s="263"/>
      <c r="D464" s="263"/>
      <c r="E464" s="289"/>
      <c r="F464" s="289" t="s">
        <v>0</v>
      </c>
      <c r="G464" s="274">
        <f>F493</f>
        <v>231247.08</v>
      </c>
    </row>
    <row r="465" spans="1:6">
      <c r="A465" s="289"/>
      <c r="B465" s="275"/>
      <c r="C465" s="263"/>
      <c r="D465" s="263"/>
      <c r="E465" s="263"/>
      <c r="F465" s="263"/>
    </row>
    <row r="466" spans="1:6">
      <c r="A466" s="286"/>
      <c r="B466" s="278" t="s">
        <v>23</v>
      </c>
      <c r="C466" s="278" t="s">
        <v>2</v>
      </c>
      <c r="D466" s="278" t="s">
        <v>24</v>
      </c>
      <c r="E466" s="279" t="s">
        <v>5</v>
      </c>
      <c r="F466" s="278" t="s">
        <v>4</v>
      </c>
    </row>
    <row r="467" spans="1:6">
      <c r="A467" s="286"/>
      <c r="B467" s="293" t="s">
        <v>734</v>
      </c>
      <c r="C467" s="317" t="s">
        <v>735</v>
      </c>
      <c r="D467" s="317">
        <v>1</v>
      </c>
      <c r="E467" s="317">
        <v>1500</v>
      </c>
      <c r="F467" s="293">
        <v>1500</v>
      </c>
    </row>
    <row r="468" spans="1:6">
      <c r="A468" s="286"/>
      <c r="B468" s="293" t="s">
        <v>736</v>
      </c>
      <c r="C468" s="317" t="s">
        <v>735</v>
      </c>
      <c r="D468" s="317">
        <v>1</v>
      </c>
      <c r="E468" s="317">
        <v>4250</v>
      </c>
      <c r="F468" s="293">
        <v>4250</v>
      </c>
    </row>
    <row r="469" spans="1:6">
      <c r="A469" s="286"/>
      <c r="B469" s="293" t="s">
        <v>737</v>
      </c>
      <c r="C469" s="317" t="s">
        <v>735</v>
      </c>
      <c r="D469" s="317">
        <v>1</v>
      </c>
      <c r="E469" s="317">
        <v>4750</v>
      </c>
      <c r="F469" s="293">
        <v>4750</v>
      </c>
    </row>
    <row r="470" spans="1:6">
      <c r="A470" s="286"/>
      <c r="B470" s="293" t="s">
        <v>738</v>
      </c>
      <c r="C470" s="317" t="s">
        <v>735</v>
      </c>
      <c r="D470" s="317">
        <v>1</v>
      </c>
      <c r="E470" s="317">
        <v>1500</v>
      </c>
      <c r="F470" s="293">
        <v>1500</v>
      </c>
    </row>
    <row r="471" spans="1:6">
      <c r="A471" s="286"/>
      <c r="B471" s="293" t="s">
        <v>739</v>
      </c>
      <c r="C471" s="317" t="s">
        <v>735</v>
      </c>
      <c r="D471" s="317">
        <v>1</v>
      </c>
      <c r="E471" s="317">
        <v>1750</v>
      </c>
      <c r="F471" s="293">
        <v>1750</v>
      </c>
    </row>
    <row r="472" spans="1:6">
      <c r="A472" s="286"/>
      <c r="B472" s="293" t="s">
        <v>740</v>
      </c>
      <c r="C472" s="317" t="s">
        <v>735</v>
      </c>
      <c r="D472" s="317">
        <v>1</v>
      </c>
      <c r="E472" s="317">
        <v>1750</v>
      </c>
      <c r="F472" s="293">
        <v>1750</v>
      </c>
    </row>
    <row r="473" spans="1:6">
      <c r="A473" s="286"/>
      <c r="B473" s="293" t="s">
        <v>741</v>
      </c>
      <c r="C473" s="317" t="s">
        <v>735</v>
      </c>
      <c r="D473" s="317">
        <v>1</v>
      </c>
      <c r="E473" s="317">
        <v>1500</v>
      </c>
      <c r="F473" s="293">
        <v>1500</v>
      </c>
    </row>
    <row r="474" spans="1:6">
      <c r="A474" s="286"/>
      <c r="B474" s="293" t="s">
        <v>742</v>
      </c>
      <c r="C474" s="317" t="s">
        <v>735</v>
      </c>
      <c r="D474" s="317">
        <v>1</v>
      </c>
      <c r="E474" s="317">
        <v>750</v>
      </c>
      <c r="F474" s="293">
        <v>750.01</v>
      </c>
    </row>
    <row r="475" spans="1:6">
      <c r="A475" s="286"/>
      <c r="B475" s="293" t="s">
        <v>743</v>
      </c>
      <c r="C475" s="317" t="s">
        <v>735</v>
      </c>
      <c r="D475" s="317">
        <v>1</v>
      </c>
      <c r="E475" s="317">
        <v>700</v>
      </c>
      <c r="F475" s="293">
        <v>700</v>
      </c>
    </row>
    <row r="476" spans="1:6">
      <c r="A476" s="286"/>
      <c r="B476" s="293" t="s">
        <v>744</v>
      </c>
      <c r="C476" s="317" t="s">
        <v>735</v>
      </c>
      <c r="D476" s="317">
        <v>12</v>
      </c>
      <c r="E476" s="317">
        <v>1750</v>
      </c>
      <c r="F476" s="293">
        <v>21000</v>
      </c>
    </row>
    <row r="477" spans="1:6">
      <c r="A477" s="286"/>
      <c r="B477" s="293" t="s">
        <v>745</v>
      </c>
      <c r="C477" s="317" t="s">
        <v>735</v>
      </c>
      <c r="D477" s="317">
        <v>1</v>
      </c>
      <c r="E477" s="317">
        <v>350</v>
      </c>
      <c r="F477" s="293">
        <v>350</v>
      </c>
    </row>
    <row r="478" spans="1:6">
      <c r="A478" s="286"/>
      <c r="B478" s="293" t="s">
        <v>746</v>
      </c>
      <c r="C478" s="317" t="s">
        <v>735</v>
      </c>
      <c r="D478" s="317">
        <v>1</v>
      </c>
      <c r="E478" s="317">
        <v>500</v>
      </c>
      <c r="F478" s="293">
        <v>500</v>
      </c>
    </row>
    <row r="479" spans="1:6">
      <c r="A479" s="286"/>
      <c r="B479" s="293" t="s">
        <v>747</v>
      </c>
      <c r="C479" s="317" t="s">
        <v>735</v>
      </c>
      <c r="D479" s="317">
        <v>1</v>
      </c>
      <c r="E479" s="317">
        <v>500</v>
      </c>
      <c r="F479" s="293">
        <v>500</v>
      </c>
    </row>
    <row r="480" spans="1:6">
      <c r="A480" s="286"/>
      <c r="B480" s="293" t="s">
        <v>748</v>
      </c>
      <c r="C480" s="317" t="s">
        <v>735</v>
      </c>
      <c r="D480" s="317">
        <v>12</v>
      </c>
      <c r="E480" s="317">
        <v>2750</v>
      </c>
      <c r="F480" s="293">
        <v>33000</v>
      </c>
    </row>
    <row r="481" spans="1:10">
      <c r="A481" s="286"/>
      <c r="B481" s="293" t="s">
        <v>749</v>
      </c>
      <c r="C481" s="317" t="s">
        <v>735</v>
      </c>
      <c r="D481" s="317">
        <v>1</v>
      </c>
      <c r="E481" s="317">
        <v>2750</v>
      </c>
      <c r="F481" s="293">
        <v>2750</v>
      </c>
    </row>
    <row r="482" spans="1:10">
      <c r="A482" s="286"/>
      <c r="B482" s="293" t="s">
        <v>750</v>
      </c>
      <c r="C482" s="317" t="s">
        <v>735</v>
      </c>
      <c r="D482" s="317">
        <v>1</v>
      </c>
      <c r="E482" s="317">
        <v>50000</v>
      </c>
      <c r="F482" s="293">
        <v>50000</v>
      </c>
    </row>
    <row r="483" spans="1:10">
      <c r="A483" s="286"/>
      <c r="B483" s="293" t="s">
        <v>751</v>
      </c>
      <c r="C483" s="317" t="s">
        <v>735</v>
      </c>
      <c r="D483" s="317">
        <v>1</v>
      </c>
      <c r="E483" s="317">
        <v>3950.21</v>
      </c>
      <c r="F483" s="293">
        <v>3950.21</v>
      </c>
    </row>
    <row r="484" spans="1:10">
      <c r="A484" s="286"/>
      <c r="B484" s="293" t="s">
        <v>752</v>
      </c>
      <c r="C484" s="317" t="s">
        <v>218</v>
      </c>
      <c r="D484" s="317">
        <v>378</v>
      </c>
      <c r="E484" s="317">
        <v>38.590000000000003</v>
      </c>
      <c r="F484" s="293">
        <v>14587.02</v>
      </c>
    </row>
    <row r="485" spans="1:10">
      <c r="A485" s="286"/>
      <c r="B485" s="293" t="s">
        <v>753</v>
      </c>
      <c r="C485" s="317" t="s">
        <v>356</v>
      </c>
      <c r="D485" s="317">
        <v>1</v>
      </c>
      <c r="E485" s="317">
        <v>1500</v>
      </c>
      <c r="F485" s="293">
        <v>1500</v>
      </c>
    </row>
    <row r="486" spans="1:10">
      <c r="A486" s="286"/>
      <c r="B486" s="293" t="s">
        <v>754</v>
      </c>
      <c r="C486" s="317" t="s">
        <v>735</v>
      </c>
      <c r="D486" s="317">
        <v>209</v>
      </c>
      <c r="E486" s="317">
        <v>84.75</v>
      </c>
      <c r="F486" s="293">
        <v>17712.75</v>
      </c>
    </row>
    <row r="487" spans="1:10">
      <c r="A487" s="286"/>
      <c r="B487" s="293" t="s">
        <v>755</v>
      </c>
      <c r="C487" s="317" t="s">
        <v>735</v>
      </c>
      <c r="D487" s="317">
        <v>110</v>
      </c>
      <c r="E487" s="317">
        <v>127.12</v>
      </c>
      <c r="F487" s="293">
        <v>13983.2</v>
      </c>
    </row>
    <row r="488" spans="1:10">
      <c r="A488" s="286"/>
      <c r="B488" s="293" t="s">
        <v>756</v>
      </c>
      <c r="C488" s="317" t="s">
        <v>735</v>
      </c>
      <c r="D488" s="317">
        <v>378</v>
      </c>
      <c r="E488" s="317">
        <v>38.590000000000003</v>
      </c>
      <c r="F488" s="293">
        <v>14587.02</v>
      </c>
    </row>
    <row r="489" spans="1:10">
      <c r="A489" s="286"/>
      <c r="B489" s="293" t="s">
        <v>757</v>
      </c>
      <c r="C489" s="317" t="s">
        <v>735</v>
      </c>
      <c r="D489" s="317">
        <v>48</v>
      </c>
      <c r="E489" s="317">
        <v>91.92</v>
      </c>
      <c r="F489" s="293">
        <v>4412.16</v>
      </c>
    </row>
    <row r="490" spans="1:10">
      <c r="A490" s="286"/>
      <c r="B490" s="293" t="s">
        <v>758</v>
      </c>
      <c r="C490" s="317" t="s">
        <v>735</v>
      </c>
      <c r="D490" s="317">
        <v>1</v>
      </c>
      <c r="E490" s="317">
        <v>1000</v>
      </c>
      <c r="F490" s="293">
        <v>1000</v>
      </c>
    </row>
    <row r="491" spans="1:10">
      <c r="A491" s="286"/>
      <c r="B491" s="293" t="s">
        <v>759</v>
      </c>
      <c r="C491" s="317" t="s">
        <v>735</v>
      </c>
      <c r="D491" s="317">
        <v>13</v>
      </c>
      <c r="E491" s="317">
        <v>1271.18</v>
      </c>
      <c r="F491" s="293">
        <v>16525.34</v>
      </c>
    </row>
    <row r="492" spans="1:10">
      <c r="A492" s="286"/>
      <c r="B492" s="293" t="s">
        <v>760</v>
      </c>
      <c r="C492" s="317" t="s">
        <v>735</v>
      </c>
      <c r="D492" s="317">
        <v>19</v>
      </c>
      <c r="E492" s="317">
        <v>865.23</v>
      </c>
      <c r="F492" s="293">
        <v>16439.37</v>
      </c>
    </row>
    <row r="493" spans="1:10" s="272" customFormat="1">
      <c r="A493" s="286" t="s">
        <v>1</v>
      </c>
      <c r="B493" s="484" t="s">
        <v>3</v>
      </c>
      <c r="C493" s="485"/>
      <c r="D493" s="485"/>
      <c r="E493" s="486"/>
      <c r="F493" s="285">
        <f>+SUM(F467:F492)</f>
        <v>231247.08</v>
      </c>
    </row>
    <row r="494" spans="1:10">
      <c r="A494" s="271"/>
      <c r="B494" s="296"/>
      <c r="C494" s="296"/>
      <c r="D494" s="296"/>
      <c r="E494" s="296"/>
      <c r="F494" s="203"/>
    </row>
    <row r="495" spans="1:10">
      <c r="A495" s="271"/>
      <c r="B495" s="297"/>
      <c r="C495" s="203"/>
      <c r="D495" s="297"/>
      <c r="E495" s="297"/>
      <c r="F495" s="203"/>
      <c r="J495" s="298"/>
    </row>
    <row r="496" spans="1:10">
      <c r="A496" s="487" t="s">
        <v>225</v>
      </c>
      <c r="B496" s="487"/>
      <c r="C496" s="487"/>
      <c r="D496" s="487"/>
      <c r="E496" s="315"/>
      <c r="F496" s="315" t="s">
        <v>0</v>
      </c>
      <c r="G496" s="304">
        <f>+F14</f>
        <v>13550641.67</v>
      </c>
      <c r="I496" s="203"/>
      <c r="J496" s="203"/>
    </row>
    <row r="497" spans="7:9">
      <c r="I497" s="203"/>
    </row>
    <row r="498" spans="7:9">
      <c r="G498" s="203"/>
    </row>
    <row r="499" spans="7:9">
      <c r="G499" s="203"/>
    </row>
    <row r="502" spans="7:9">
      <c r="G502" s="203"/>
    </row>
  </sheetData>
  <mergeCells count="18">
    <mergeCell ref="B493:E493"/>
    <mergeCell ref="A496:D496"/>
    <mergeCell ref="B34:E34"/>
    <mergeCell ref="B43:E43"/>
    <mergeCell ref="A19:G19"/>
    <mergeCell ref="B462:E462"/>
    <mergeCell ref="B436:E436"/>
    <mergeCell ref="B428:E428"/>
    <mergeCell ref="A1:G1"/>
    <mergeCell ref="B4:F5"/>
    <mergeCell ref="C8:E8"/>
    <mergeCell ref="C9:E9"/>
    <mergeCell ref="C10:E10"/>
    <mergeCell ref="C11:E11"/>
    <mergeCell ref="C12:E12"/>
    <mergeCell ref="C13:E13"/>
    <mergeCell ref="B14:E14"/>
    <mergeCell ref="A17:G1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</sheetPr>
  <dimension ref="A1:I155"/>
  <sheetViews>
    <sheetView view="pageBreakPreview" topLeftCell="A30" zoomScale="70" zoomScaleNormal="75" zoomScaleSheetLayoutView="70" workbookViewId="0">
      <selection activeCell="G148" sqref="G148"/>
    </sheetView>
  </sheetViews>
  <sheetFormatPr defaultColWidth="11.42578125" defaultRowHeight="12.75"/>
  <cols>
    <col min="1" max="1" width="10.140625" style="30" customWidth="1"/>
    <col min="2" max="2" width="44.7109375" style="30" customWidth="1"/>
    <col min="3" max="3" width="18" style="30" customWidth="1"/>
    <col min="4" max="4" width="15.7109375" style="30" customWidth="1"/>
    <col min="5" max="5" width="11.140625" style="35" customWidth="1"/>
    <col min="6" max="6" width="28" style="30" customWidth="1"/>
    <col min="7" max="7" width="24.85546875" style="30" customWidth="1"/>
    <col min="8" max="8" width="12" style="27" customWidth="1"/>
    <col min="9" max="16384" width="11.42578125" style="27"/>
  </cols>
  <sheetData>
    <row r="1" spans="1:8" ht="27" customHeight="1">
      <c r="A1" s="448" t="s">
        <v>64</v>
      </c>
      <c r="B1" s="449"/>
      <c r="C1" s="449"/>
      <c r="D1" s="449"/>
      <c r="E1" s="449"/>
      <c r="F1" s="449"/>
      <c r="G1" s="450"/>
      <c r="H1" s="195"/>
    </row>
    <row r="2" spans="1:8" ht="18" customHeight="1">
      <c r="A2" s="28"/>
      <c r="B2" s="28"/>
      <c r="C2" s="28"/>
      <c r="D2" s="28"/>
      <c r="E2" s="29"/>
      <c r="F2" s="28"/>
      <c r="G2" s="28"/>
      <c r="H2" s="195"/>
    </row>
    <row r="3" spans="1:8" ht="18" customHeight="1">
      <c r="B3" s="31"/>
      <c r="C3" s="32"/>
      <c r="D3" s="28"/>
      <c r="E3" s="29"/>
      <c r="F3" s="28"/>
      <c r="H3" s="195"/>
    </row>
    <row r="4" spans="1:8" ht="18" customHeight="1">
      <c r="B4" s="86" t="s">
        <v>32</v>
      </c>
      <c r="C4" s="104" t="s">
        <v>139</v>
      </c>
      <c r="D4" s="100"/>
      <c r="E4" s="371"/>
      <c r="F4" s="100"/>
      <c r="G4" s="100"/>
      <c r="H4" s="195"/>
    </row>
    <row r="5" spans="1:8" ht="18" customHeight="1">
      <c r="B5" s="86" t="s">
        <v>62</v>
      </c>
      <c r="C5" s="372" t="s">
        <v>140</v>
      </c>
      <c r="D5" s="129"/>
      <c r="E5" s="373"/>
      <c r="F5" s="129"/>
      <c r="G5" s="374" t="s">
        <v>1</v>
      </c>
      <c r="H5" s="195"/>
    </row>
    <row r="6" spans="1:8" ht="18" customHeight="1">
      <c r="B6" s="375" t="str">
        <f>+Liquidacion!B6</f>
        <v>EXPEDIENTE TECNICO</v>
      </c>
      <c r="C6" s="501" t="str">
        <f>G.General!C6</f>
        <v>“MEJORAMIENTO DE LA GESTION MUNICIPAL Y SERVICIO ADMINISTRATIVO DE LA MUNICIPALIDAD PROVINCIAL DE ABANCAY, DISTRITO DE ABANCAY, PROVINCIA DE ABANCAY, DEPARTAMENTO DE APURIMAC.</v>
      </c>
      <c r="D6" s="501"/>
      <c r="E6" s="501"/>
      <c r="F6" s="501"/>
      <c r="G6" s="501"/>
      <c r="H6" s="195"/>
    </row>
    <row r="7" spans="1:8" ht="30.75" customHeight="1">
      <c r="B7" s="375"/>
      <c r="C7" s="501"/>
      <c r="D7" s="501"/>
      <c r="E7" s="501"/>
      <c r="F7" s="501"/>
      <c r="G7" s="501"/>
      <c r="H7" s="195"/>
    </row>
    <row r="8" spans="1:8" ht="18" customHeight="1" thickBot="1">
      <c r="B8" s="14"/>
      <c r="C8" s="15"/>
      <c r="D8" s="28"/>
    </row>
    <row r="9" spans="1:8" ht="36" customHeight="1" thickBot="1">
      <c r="B9" s="157" t="s">
        <v>33</v>
      </c>
      <c r="C9" s="498" t="s">
        <v>34</v>
      </c>
      <c r="D9" s="499"/>
      <c r="E9" s="499"/>
      <c r="F9" s="500"/>
      <c r="G9" s="158" t="s">
        <v>134</v>
      </c>
    </row>
    <row r="10" spans="1:8" ht="36" customHeight="1">
      <c r="B10" s="124" t="s">
        <v>135</v>
      </c>
      <c r="C10" s="397" t="s">
        <v>130</v>
      </c>
      <c r="D10" s="398"/>
      <c r="E10" s="399"/>
      <c r="F10" s="400"/>
      <c r="G10" s="401">
        <f>+G37</f>
        <v>0</v>
      </c>
    </row>
    <row r="11" spans="1:8" ht="36" customHeight="1">
      <c r="B11" s="123" t="s">
        <v>136</v>
      </c>
      <c r="C11" s="402" t="s">
        <v>131</v>
      </c>
      <c r="D11" s="403"/>
      <c r="E11" s="404"/>
      <c r="F11" s="405"/>
      <c r="G11" s="406">
        <f>+G48</f>
        <v>15200</v>
      </c>
    </row>
    <row r="12" spans="1:8" ht="36" customHeight="1" thickBot="1">
      <c r="B12" s="123" t="s">
        <v>137</v>
      </c>
      <c r="C12" s="402" t="s">
        <v>132</v>
      </c>
      <c r="D12" s="403"/>
      <c r="E12" s="404"/>
      <c r="F12" s="405"/>
      <c r="G12" s="406">
        <f>+G121</f>
        <v>375500</v>
      </c>
    </row>
    <row r="13" spans="1:8" ht="36" customHeight="1" thickBot="1">
      <c r="B13" s="159" t="s">
        <v>38</v>
      </c>
      <c r="C13" s="160"/>
      <c r="D13" s="161"/>
      <c r="E13" s="162"/>
      <c r="F13" s="163"/>
      <c r="G13" s="354">
        <f>SUM(G10:G12)</f>
        <v>390700</v>
      </c>
    </row>
    <row r="14" spans="1:8" ht="18" customHeight="1">
      <c r="B14" s="31"/>
      <c r="C14" s="17"/>
      <c r="D14" s="28"/>
      <c r="G14" s="42"/>
    </row>
    <row r="15" spans="1:8" ht="18" hidden="1" customHeight="1" thickBot="1">
      <c r="B15" s="1" t="s">
        <v>54</v>
      </c>
      <c r="C15" s="468" t="s">
        <v>34</v>
      </c>
      <c r="D15" s="468"/>
      <c r="E15" s="468"/>
      <c r="F15" s="2"/>
    </row>
    <row r="16" spans="1:8" ht="18" hidden="1" customHeight="1">
      <c r="B16" s="3" t="s">
        <v>11</v>
      </c>
      <c r="C16" s="502" t="s">
        <v>35</v>
      </c>
      <c r="D16" s="503"/>
      <c r="E16" s="504"/>
      <c r="F16" s="4"/>
    </row>
    <row r="17" spans="1:7" ht="18" hidden="1" customHeight="1">
      <c r="B17" s="3" t="s">
        <v>18</v>
      </c>
      <c r="C17" s="490" t="s">
        <v>19</v>
      </c>
      <c r="D17" s="491"/>
      <c r="E17" s="492"/>
      <c r="F17" s="4"/>
    </row>
    <row r="18" spans="1:7" ht="18" hidden="1" customHeight="1">
      <c r="B18" s="3" t="s">
        <v>20</v>
      </c>
      <c r="C18" s="490" t="s">
        <v>21</v>
      </c>
      <c r="D18" s="491"/>
      <c r="E18" s="492"/>
      <c r="F18" s="4"/>
    </row>
    <row r="19" spans="1:7" ht="18" hidden="1" customHeight="1">
      <c r="B19" s="3" t="s">
        <v>92</v>
      </c>
      <c r="C19" s="490" t="s">
        <v>93</v>
      </c>
      <c r="D19" s="491"/>
      <c r="E19" s="492"/>
      <c r="F19" s="4"/>
    </row>
    <row r="20" spans="1:7" ht="18" hidden="1" customHeight="1">
      <c r="B20" s="3" t="s">
        <v>36</v>
      </c>
      <c r="C20" s="490" t="s">
        <v>37</v>
      </c>
      <c r="D20" s="491"/>
      <c r="E20" s="492"/>
      <c r="F20" s="4"/>
    </row>
    <row r="21" spans="1:7" ht="18" hidden="1" customHeight="1">
      <c r="B21" s="3" t="s">
        <v>22</v>
      </c>
      <c r="C21" s="490" t="s">
        <v>117</v>
      </c>
      <c r="D21" s="491"/>
      <c r="E21" s="492"/>
      <c r="F21" s="4"/>
    </row>
    <row r="22" spans="1:7" ht="18" hidden="1" customHeight="1">
      <c r="B22" s="5" t="s">
        <v>122</v>
      </c>
      <c r="C22" s="490" t="s">
        <v>123</v>
      </c>
      <c r="D22" s="491"/>
      <c r="E22" s="492"/>
      <c r="F22" s="4"/>
    </row>
    <row r="23" spans="1:7" ht="18" hidden="1" customHeight="1">
      <c r="B23" s="5" t="s">
        <v>67</v>
      </c>
      <c r="C23" s="490" t="s">
        <v>26</v>
      </c>
      <c r="D23" s="491"/>
      <c r="E23" s="492"/>
      <c r="F23" s="4"/>
    </row>
    <row r="24" spans="1:7" ht="18" hidden="1" customHeight="1">
      <c r="B24" s="3" t="s">
        <v>25</v>
      </c>
      <c r="C24" s="490" t="s">
        <v>116</v>
      </c>
      <c r="D24" s="491"/>
      <c r="E24" s="492"/>
      <c r="F24" s="4"/>
    </row>
    <row r="25" spans="1:7" ht="18" hidden="1" customHeight="1">
      <c r="B25" s="3" t="s">
        <v>29</v>
      </c>
      <c r="C25" s="490" t="s">
        <v>118</v>
      </c>
      <c r="D25" s="491"/>
      <c r="E25" s="492"/>
      <c r="F25" s="4"/>
    </row>
    <row r="26" spans="1:7" ht="18" hidden="1" customHeight="1">
      <c r="B26" s="3" t="s">
        <v>90</v>
      </c>
      <c r="C26" s="490" t="s">
        <v>47</v>
      </c>
      <c r="D26" s="491"/>
      <c r="E26" s="492"/>
      <c r="F26" s="4"/>
    </row>
    <row r="27" spans="1:7" ht="18" hidden="1" customHeight="1" thickBot="1">
      <c r="B27" s="3" t="s">
        <v>31</v>
      </c>
      <c r="C27" s="493" t="s">
        <v>114</v>
      </c>
      <c r="D27" s="494"/>
      <c r="E27" s="495"/>
      <c r="F27" s="4"/>
    </row>
    <row r="28" spans="1:7" ht="18" hidden="1" customHeight="1" thickBot="1">
      <c r="B28" s="496" t="s">
        <v>55</v>
      </c>
      <c r="C28" s="497"/>
      <c r="D28" s="497"/>
      <c r="E28" s="497"/>
      <c r="F28" s="10"/>
    </row>
    <row r="29" spans="1:7" ht="18" hidden="1" customHeight="1">
      <c r="B29" s="39"/>
      <c r="C29" s="39"/>
      <c r="D29" s="39"/>
      <c r="E29" s="39"/>
      <c r="F29" s="51"/>
    </row>
    <row r="30" spans="1:7" ht="18" customHeight="1">
      <c r="B30" s="39"/>
      <c r="C30" s="39"/>
      <c r="D30" s="39"/>
      <c r="E30" s="39"/>
      <c r="F30" s="197"/>
    </row>
    <row r="31" spans="1:7" ht="0.75" customHeight="1">
      <c r="B31" s="39"/>
      <c r="C31" s="39"/>
      <c r="D31" s="39"/>
      <c r="E31" s="39"/>
      <c r="F31" s="51"/>
      <c r="G31" s="28"/>
    </row>
    <row r="32" spans="1:7" s="30" customFormat="1" ht="18" customHeight="1">
      <c r="A32" s="41"/>
      <c r="B32" s="41"/>
      <c r="D32" s="42"/>
      <c r="E32" s="35"/>
    </row>
    <row r="33" spans="1:7" s="30" customFormat="1" ht="27" customHeight="1">
      <c r="A33" s="460" t="s">
        <v>39</v>
      </c>
      <c r="B33" s="461"/>
      <c r="C33" s="461"/>
      <c r="D33" s="461"/>
      <c r="E33" s="461"/>
      <c r="F33" s="461"/>
      <c r="G33" s="461"/>
    </row>
    <row r="34" spans="1:7" s="30" customFormat="1" ht="22.5" customHeight="1">
      <c r="A34" s="43"/>
      <c r="B34" s="44"/>
      <c r="C34" s="45"/>
      <c r="D34" s="44"/>
      <c r="E34" s="29"/>
      <c r="F34" s="44"/>
      <c r="G34" s="44"/>
    </row>
    <row r="35" spans="1:7" s="30" customFormat="1" ht="27" customHeight="1">
      <c r="A35" s="460" t="s">
        <v>65</v>
      </c>
      <c r="B35" s="460"/>
      <c r="C35" s="460"/>
      <c r="D35" s="460"/>
      <c r="E35" s="460"/>
      <c r="F35" s="460"/>
      <c r="G35" s="460"/>
    </row>
    <row r="36" spans="1:7" s="30" customFormat="1" ht="12.75" customHeight="1">
      <c r="A36" s="82"/>
      <c r="B36" s="82"/>
      <c r="C36" s="83"/>
      <c r="D36" s="84"/>
      <c r="E36" s="85"/>
      <c r="F36" s="82"/>
      <c r="G36" s="82"/>
    </row>
    <row r="37" spans="1:7" s="30" customFormat="1" ht="18" hidden="1" customHeight="1">
      <c r="A37" s="132" t="s">
        <v>135</v>
      </c>
      <c r="B37" s="132" t="s">
        <v>130</v>
      </c>
      <c r="C37" s="133"/>
      <c r="D37" s="133"/>
      <c r="E37" s="135"/>
      <c r="F37" s="155" t="s">
        <v>0</v>
      </c>
      <c r="G37" s="156">
        <f>+F45</f>
        <v>0</v>
      </c>
    </row>
    <row r="38" spans="1:7" s="30" customFormat="1" ht="12.75" hidden="1" customHeight="1">
      <c r="A38" s="52"/>
      <c r="B38" s="53"/>
      <c r="C38" s="42"/>
      <c r="D38" s="42"/>
      <c r="E38" s="49"/>
      <c r="F38" s="42"/>
      <c r="G38" s="42"/>
    </row>
    <row r="39" spans="1:7" s="30" customFormat="1" ht="12.75" hidden="1" customHeight="1">
      <c r="A39" s="18" t="s">
        <v>12</v>
      </c>
      <c r="B39" s="19" t="s">
        <v>13</v>
      </c>
      <c r="C39" s="42"/>
      <c r="D39" s="42"/>
      <c r="E39" s="49"/>
      <c r="F39" s="42"/>
      <c r="G39" s="42"/>
    </row>
    <row r="40" spans="1:7" s="30" customFormat="1" ht="12.75" hidden="1" customHeight="1">
      <c r="A40" s="56"/>
      <c r="B40" s="42"/>
      <c r="C40" s="42"/>
      <c r="D40" s="42"/>
      <c r="E40" s="49"/>
      <c r="F40" s="42"/>
      <c r="G40" s="42"/>
    </row>
    <row r="41" spans="1:7" s="30" customFormat="1" ht="12.75" hidden="1" customHeight="1">
      <c r="A41" s="28"/>
      <c r="B41" s="20" t="s">
        <v>41</v>
      </c>
      <c r="C41" s="42"/>
      <c r="D41" s="42"/>
      <c r="E41" s="49"/>
      <c r="F41" s="42"/>
      <c r="G41" s="42"/>
    </row>
    <row r="42" spans="1:7" s="30" customFormat="1" ht="12.75" hidden="1" customHeight="1">
      <c r="A42" s="28"/>
      <c r="B42" s="55"/>
      <c r="C42" s="42"/>
      <c r="D42" s="42"/>
      <c r="E42" s="49"/>
      <c r="F42" s="42"/>
      <c r="G42" s="42"/>
    </row>
    <row r="43" spans="1:7" s="30" customFormat="1" ht="12.75" hidden="1" customHeight="1">
      <c r="A43" s="56"/>
      <c r="B43" s="57" t="s">
        <v>42</v>
      </c>
      <c r="C43" s="58" t="s">
        <v>43</v>
      </c>
      <c r="D43" s="58" t="s">
        <v>44</v>
      </c>
      <c r="E43" s="58" t="s">
        <v>14</v>
      </c>
      <c r="F43" s="58" t="s">
        <v>4</v>
      </c>
      <c r="G43" s="42"/>
    </row>
    <row r="44" spans="1:7" s="30" customFormat="1" ht="12.75" hidden="1" customHeight="1">
      <c r="A44" s="28"/>
      <c r="B44" s="26"/>
      <c r="C44" s="61"/>
      <c r="D44" s="61"/>
      <c r="E44" s="61"/>
      <c r="F44" s="26"/>
      <c r="G44" s="42"/>
    </row>
    <row r="45" spans="1:7" s="30" customFormat="1" ht="12.75" hidden="1" customHeight="1">
      <c r="B45" s="437" t="s">
        <v>3</v>
      </c>
      <c r="C45" s="437"/>
      <c r="D45" s="437"/>
      <c r="E45" s="437"/>
      <c r="F45" s="59">
        <f>SUM(F44:F44)</f>
        <v>0</v>
      </c>
      <c r="G45" s="42"/>
    </row>
    <row r="46" spans="1:7" s="30" customFormat="1" ht="12.75" hidden="1" customHeight="1">
      <c r="A46" s="28"/>
      <c r="B46" s="42" t="s">
        <v>286</v>
      </c>
      <c r="C46" s="42"/>
      <c r="D46" s="42"/>
      <c r="E46" s="49"/>
      <c r="F46" s="42"/>
      <c r="G46" s="42"/>
    </row>
    <row r="47" spans="1:7" s="30" customFormat="1" ht="12.75" customHeight="1">
      <c r="A47" s="54"/>
      <c r="B47" s="55"/>
      <c r="C47" s="42"/>
      <c r="D47" s="42"/>
      <c r="E47" s="49"/>
      <c r="F47" s="42"/>
      <c r="G47" s="42"/>
    </row>
    <row r="48" spans="1:7" s="30" customFormat="1" ht="12.75" customHeight="1">
      <c r="A48" s="137" t="s">
        <v>136</v>
      </c>
      <c r="B48" s="137" t="s">
        <v>131</v>
      </c>
      <c r="C48" s="138"/>
      <c r="D48" s="138"/>
      <c r="E48" s="139"/>
      <c r="F48" s="153" t="s">
        <v>0</v>
      </c>
      <c r="G48" s="154">
        <f>+F56+F83+F119</f>
        <v>15200</v>
      </c>
    </row>
    <row r="49" spans="1:7" s="30" customFormat="1" ht="12.75" customHeight="1">
      <c r="A49" s="54"/>
      <c r="B49" s="55"/>
      <c r="C49" s="42"/>
      <c r="D49" s="42"/>
      <c r="E49" s="49"/>
      <c r="F49" s="42"/>
      <c r="G49" s="42"/>
    </row>
    <row r="50" spans="1:7" s="30" customFormat="1" ht="15.75" customHeight="1">
      <c r="A50" s="128" t="s">
        <v>12</v>
      </c>
      <c r="B50" s="19" t="s">
        <v>37</v>
      </c>
      <c r="C50" s="42"/>
      <c r="D50" s="42"/>
      <c r="E50" s="49"/>
    </row>
    <row r="51" spans="1:7" s="30" customFormat="1" ht="12.75" customHeight="1">
      <c r="A51" s="54"/>
      <c r="B51" s="55"/>
      <c r="C51" s="42"/>
      <c r="D51" s="42"/>
      <c r="E51" s="49"/>
      <c r="F51" s="42"/>
      <c r="G51" s="42"/>
    </row>
    <row r="52" spans="1:7" s="30" customFormat="1" ht="12.75" customHeight="1">
      <c r="A52" s="28"/>
      <c r="B52" s="90" t="s">
        <v>23</v>
      </c>
      <c r="C52" s="90" t="s">
        <v>2</v>
      </c>
      <c r="D52" s="90" t="s">
        <v>24</v>
      </c>
      <c r="E52" s="90" t="s">
        <v>5</v>
      </c>
      <c r="F52" s="90" t="s">
        <v>4</v>
      </c>
      <c r="G52" s="76"/>
    </row>
    <row r="53" spans="1:7" s="30" customFormat="1" ht="13.5" customHeight="1">
      <c r="A53" s="21"/>
      <c r="B53" s="176" t="s">
        <v>779</v>
      </c>
      <c r="C53" s="168" t="s">
        <v>2</v>
      </c>
      <c r="D53" s="168">
        <v>10</v>
      </c>
      <c r="E53" s="177">
        <v>50</v>
      </c>
      <c r="F53" s="178">
        <f>+D53*E53</f>
        <v>500</v>
      </c>
      <c r="G53" s="16"/>
    </row>
    <row r="54" spans="1:7" s="30" customFormat="1" ht="13.5" customHeight="1">
      <c r="A54" s="21"/>
      <c r="B54" s="176" t="s">
        <v>191</v>
      </c>
      <c r="C54" s="168" t="s">
        <v>9</v>
      </c>
      <c r="D54" s="168">
        <v>3</v>
      </c>
      <c r="E54" s="177">
        <v>400</v>
      </c>
      <c r="F54" s="178">
        <f>+D54*E54</f>
        <v>1200</v>
      </c>
      <c r="G54" s="16"/>
    </row>
    <row r="55" spans="1:7" s="30" customFormat="1" ht="24" customHeight="1">
      <c r="A55" s="28"/>
      <c r="B55" s="415" t="s">
        <v>91</v>
      </c>
      <c r="C55" s="61" t="s">
        <v>2</v>
      </c>
      <c r="D55" s="61">
        <v>10</v>
      </c>
      <c r="E55" s="61">
        <f>+G.General!E62</f>
        <v>50</v>
      </c>
      <c r="F55" s="8">
        <f>+D55*E55</f>
        <v>500</v>
      </c>
      <c r="G55" s="64"/>
    </row>
    <row r="56" spans="1:7" s="30" customFormat="1" ht="12.75" customHeight="1">
      <c r="A56" s="28"/>
      <c r="B56" s="437" t="s">
        <v>3</v>
      </c>
      <c r="C56" s="437"/>
      <c r="D56" s="437"/>
      <c r="E56" s="437"/>
      <c r="F56" s="91">
        <f>SUM(F53:F55)</f>
        <v>2200</v>
      </c>
      <c r="G56" s="64"/>
    </row>
    <row r="57" spans="1:7" s="30" customFormat="1" ht="12.75" customHeight="1">
      <c r="A57" s="28"/>
      <c r="B57" s="76"/>
      <c r="C57" s="76"/>
      <c r="D57" s="76"/>
      <c r="E57" s="76"/>
      <c r="F57" s="76"/>
      <c r="G57" s="64"/>
    </row>
    <row r="58" spans="1:7" s="30" customFormat="1" ht="15" hidden="1" customHeight="1">
      <c r="A58" s="128" t="s">
        <v>15</v>
      </c>
      <c r="B58" s="19" t="s">
        <v>117</v>
      </c>
      <c r="C58" s="92"/>
      <c r="D58" s="93"/>
      <c r="E58" s="39"/>
      <c r="F58" s="50"/>
      <c r="G58" s="87"/>
    </row>
    <row r="59" spans="1:7" s="30" customFormat="1" ht="12.75" hidden="1" customHeight="1">
      <c r="A59" s="88"/>
      <c r="B59" s="89"/>
      <c r="C59" s="94"/>
      <c r="D59" s="95"/>
      <c r="E59" s="94"/>
      <c r="F59" s="95"/>
    </row>
    <row r="60" spans="1:7" s="30" customFormat="1" ht="18" hidden="1" customHeight="1">
      <c r="A60" s="88"/>
      <c r="B60" s="90" t="s">
        <v>23</v>
      </c>
      <c r="C60" s="90" t="s">
        <v>2</v>
      </c>
      <c r="D60" s="90" t="s">
        <v>24</v>
      </c>
      <c r="E60" s="90" t="s">
        <v>5</v>
      </c>
      <c r="F60" s="90" t="s">
        <v>4</v>
      </c>
    </row>
    <row r="61" spans="1:7" s="30" customFormat="1" ht="13.5" hidden="1" customHeight="1">
      <c r="A61" s="54"/>
      <c r="B61" s="75" t="s">
        <v>7</v>
      </c>
      <c r="C61" s="60" t="s">
        <v>6</v>
      </c>
      <c r="D61" s="60">
        <v>0</v>
      </c>
      <c r="E61" s="60">
        <v>0</v>
      </c>
      <c r="F61" s="74">
        <f>E61*D61</f>
        <v>0</v>
      </c>
      <c r="G61" s="42"/>
    </row>
    <row r="62" spans="1:7" s="30" customFormat="1" ht="12.75" hidden="1" customHeight="1">
      <c r="A62" s="88"/>
      <c r="B62" s="26" t="s">
        <v>89</v>
      </c>
      <c r="C62" s="71" t="s">
        <v>6</v>
      </c>
      <c r="D62" s="71">
        <v>0</v>
      </c>
      <c r="E62" s="71">
        <v>0</v>
      </c>
      <c r="F62" s="96">
        <f>+D62*E62</f>
        <v>0</v>
      </c>
      <c r="G62" s="97">
        <v>4511.12</v>
      </c>
    </row>
    <row r="63" spans="1:7" s="30" customFormat="1" ht="12.75" hidden="1" customHeight="1">
      <c r="A63" s="82"/>
      <c r="B63" s="437" t="s">
        <v>3</v>
      </c>
      <c r="C63" s="437"/>
      <c r="D63" s="437"/>
      <c r="E63" s="437"/>
      <c r="F63" s="91">
        <f>SUM(F61:F62)</f>
        <v>0</v>
      </c>
    </row>
    <row r="64" spans="1:7" s="30" customFormat="1" ht="12.75" customHeight="1">
      <c r="A64" s="82"/>
      <c r="B64" s="98"/>
      <c r="C64" s="85"/>
      <c r="D64" s="99"/>
      <c r="E64" s="85"/>
      <c r="F64" s="99"/>
    </row>
    <row r="65" spans="1:7" s="30" customFormat="1" ht="15.75" hidden="1" customHeight="1">
      <c r="A65" s="54" t="s">
        <v>16</v>
      </c>
      <c r="B65" s="55" t="s">
        <v>69</v>
      </c>
      <c r="C65" s="42"/>
      <c r="D65" s="42"/>
      <c r="E65" s="49"/>
      <c r="F65" s="42"/>
      <c r="G65" s="42"/>
    </row>
    <row r="66" spans="1:7" s="30" customFormat="1" ht="15.75" hidden="1" customHeight="1">
      <c r="A66" s="28"/>
      <c r="B66" s="57" t="s">
        <v>45</v>
      </c>
      <c r="C66" s="58" t="s">
        <v>57</v>
      </c>
      <c r="D66" s="58" t="s">
        <v>24</v>
      </c>
      <c r="E66" s="58" t="s">
        <v>5</v>
      </c>
      <c r="F66" s="58" t="s">
        <v>4</v>
      </c>
      <c r="G66" s="42"/>
    </row>
    <row r="67" spans="1:7" s="30" customFormat="1" ht="15.75" hidden="1" customHeight="1">
      <c r="A67" s="28"/>
      <c r="B67" s="24" t="s">
        <v>106</v>
      </c>
      <c r="C67" s="49" t="s">
        <v>70</v>
      </c>
      <c r="D67" s="102">
        <v>5</v>
      </c>
      <c r="E67" s="61">
        <v>0</v>
      </c>
      <c r="F67" s="72">
        <f>+D67*E67</f>
        <v>0</v>
      </c>
      <c r="G67" s="42"/>
    </row>
    <row r="68" spans="1:7" s="30" customFormat="1" ht="15.75" hidden="1" customHeight="1">
      <c r="A68" s="28"/>
      <c r="B68" s="438" t="s">
        <v>3</v>
      </c>
      <c r="C68" s="439"/>
      <c r="D68" s="439"/>
      <c r="E68" s="440"/>
      <c r="F68" s="68">
        <f>SUM(F67:F67)</f>
        <v>0</v>
      </c>
      <c r="G68" s="42"/>
    </row>
    <row r="69" spans="1:7" s="30" customFormat="1" ht="15.75" hidden="1" customHeight="1">
      <c r="A69" s="28"/>
      <c r="B69" s="62"/>
      <c r="C69" s="49"/>
      <c r="D69" s="42"/>
      <c r="E69" s="49"/>
      <c r="F69" s="42"/>
      <c r="G69" s="42"/>
    </row>
    <row r="70" spans="1:7" s="30" customFormat="1" ht="15.75" hidden="1" customHeight="1">
      <c r="A70" s="63" t="s">
        <v>28</v>
      </c>
      <c r="B70" s="55" t="s">
        <v>8</v>
      </c>
      <c r="C70" s="76"/>
      <c r="D70" s="76"/>
      <c r="E70" s="76"/>
      <c r="F70" s="64"/>
      <c r="G70" s="42"/>
    </row>
    <row r="71" spans="1:7" s="30" customFormat="1" ht="15.75" hidden="1" customHeight="1">
      <c r="A71" s="28"/>
      <c r="B71" s="55"/>
      <c r="C71" s="42"/>
      <c r="D71" s="42"/>
      <c r="E71" s="49"/>
      <c r="F71" s="42"/>
      <c r="G71" s="42"/>
    </row>
    <row r="72" spans="1:7" s="30" customFormat="1" ht="15.75" hidden="1" customHeight="1">
      <c r="A72" s="28"/>
      <c r="B72" s="57" t="s">
        <v>45</v>
      </c>
      <c r="C72" s="58" t="s">
        <v>57</v>
      </c>
      <c r="D72" s="58" t="s">
        <v>24</v>
      </c>
      <c r="E72" s="58" t="s">
        <v>5</v>
      </c>
      <c r="F72" s="58" t="s">
        <v>4</v>
      </c>
      <c r="G72" s="42"/>
    </row>
    <row r="73" spans="1:7" s="30" customFormat="1" ht="15.75" hidden="1" customHeight="1">
      <c r="A73" s="28"/>
      <c r="B73" s="25" t="s">
        <v>102</v>
      </c>
      <c r="C73" s="23" t="s">
        <v>10</v>
      </c>
      <c r="D73" s="23">
        <v>1</v>
      </c>
      <c r="E73" s="23"/>
      <c r="F73" s="25">
        <f>+D73*E73</f>
        <v>0</v>
      </c>
      <c r="G73" s="42"/>
    </row>
    <row r="74" spans="1:7" s="30" customFormat="1" ht="15.75" hidden="1" customHeight="1">
      <c r="A74" s="54"/>
      <c r="B74" s="437" t="s">
        <v>3</v>
      </c>
      <c r="C74" s="437"/>
      <c r="D74" s="437"/>
      <c r="E74" s="437"/>
      <c r="F74" s="59">
        <f>SUM(F73:F73)</f>
        <v>0</v>
      </c>
      <c r="G74" s="42"/>
    </row>
    <row r="75" spans="1:7" s="30" customFormat="1" ht="15.75" hidden="1" customHeight="1">
      <c r="A75" s="47"/>
      <c r="B75" s="86"/>
      <c r="C75" s="100"/>
      <c r="D75" s="100"/>
      <c r="E75" s="101"/>
      <c r="F75" s="50"/>
      <c r="G75" s="87"/>
    </row>
    <row r="76" spans="1:7" s="30" customFormat="1" ht="12.75" hidden="1" customHeight="1">
      <c r="A76" s="88"/>
      <c r="B76" s="89"/>
      <c r="C76" s="82"/>
      <c r="D76" s="82"/>
      <c r="E76" s="85"/>
      <c r="F76" s="82"/>
    </row>
    <row r="77" spans="1:7" s="30" customFormat="1" ht="12.75" customHeight="1">
      <c r="A77" s="128" t="s">
        <v>15</v>
      </c>
      <c r="B77" s="19" t="s">
        <v>780</v>
      </c>
      <c r="C77" s="42"/>
      <c r="D77" s="42"/>
      <c r="E77" s="49"/>
      <c r="F77" s="42"/>
      <c r="G77" s="42"/>
    </row>
    <row r="78" spans="1:7" s="30" customFormat="1" ht="12.75" customHeight="1">
      <c r="A78" s="54"/>
      <c r="B78" s="55"/>
      <c r="C78" s="42"/>
      <c r="D78" s="42"/>
      <c r="E78" s="49"/>
      <c r="F78" s="42"/>
      <c r="G78" s="42"/>
    </row>
    <row r="79" spans="1:7" s="30" customFormat="1" ht="17.25" customHeight="1">
      <c r="A79" s="28"/>
      <c r="B79" s="57" t="s">
        <v>45</v>
      </c>
      <c r="C79" s="58" t="s">
        <v>57</v>
      </c>
      <c r="D79" s="58" t="s">
        <v>24</v>
      </c>
      <c r="E79" s="58" t="s">
        <v>5</v>
      </c>
      <c r="F79" s="58" t="s">
        <v>4</v>
      </c>
      <c r="G79" s="42"/>
    </row>
    <row r="80" spans="1:7" s="30" customFormat="1" ht="12.75" customHeight="1">
      <c r="A80" s="28"/>
      <c r="B80" s="22" t="s">
        <v>774</v>
      </c>
      <c r="C80" s="23" t="s">
        <v>2</v>
      </c>
      <c r="D80" s="23">
        <v>2</v>
      </c>
      <c r="E80" s="23">
        <v>3000</v>
      </c>
      <c r="F80" s="67">
        <f>E80*D80</f>
        <v>6000</v>
      </c>
      <c r="G80" s="42"/>
    </row>
    <row r="81" spans="1:7" s="30" customFormat="1" ht="12.75" customHeight="1">
      <c r="A81" s="28"/>
      <c r="B81" s="22" t="s">
        <v>775</v>
      </c>
      <c r="C81" s="23" t="s">
        <v>2</v>
      </c>
      <c r="D81" s="23">
        <v>2</v>
      </c>
      <c r="E81" s="23">
        <v>1500</v>
      </c>
      <c r="F81" s="67">
        <f t="shared" ref="F81:F82" si="0">E81*D81</f>
        <v>3000</v>
      </c>
      <c r="G81" s="42"/>
    </row>
    <row r="82" spans="1:7" s="30" customFormat="1" ht="12.75" customHeight="1">
      <c r="A82" s="28"/>
      <c r="B82" s="25" t="s">
        <v>781</v>
      </c>
      <c r="C82" s="23" t="s">
        <v>2</v>
      </c>
      <c r="D82" s="23">
        <v>400</v>
      </c>
      <c r="E82" s="23">
        <v>5</v>
      </c>
      <c r="F82" s="67">
        <f t="shared" si="0"/>
        <v>2000</v>
      </c>
      <c r="G82" s="42"/>
    </row>
    <row r="83" spans="1:7" s="30" customFormat="1" ht="12.75" customHeight="1">
      <c r="A83" s="28"/>
      <c r="B83" s="437" t="s">
        <v>3</v>
      </c>
      <c r="C83" s="437"/>
      <c r="D83" s="437"/>
      <c r="E83" s="437"/>
      <c r="F83" s="59">
        <f>SUM(F80:F82)</f>
        <v>11000</v>
      </c>
      <c r="G83" s="42"/>
    </row>
    <row r="84" spans="1:7" s="30" customFormat="1" ht="12.75" customHeight="1">
      <c r="A84" s="28"/>
      <c r="B84" s="62"/>
      <c r="C84" s="49"/>
      <c r="D84" s="42"/>
      <c r="E84" s="49"/>
      <c r="F84" s="42"/>
      <c r="G84" s="42"/>
    </row>
    <row r="85" spans="1:7" s="30" customFormat="1" ht="12.75" hidden="1" customHeight="1">
      <c r="A85" s="63" t="s">
        <v>16</v>
      </c>
      <c r="B85" s="55" t="s">
        <v>8</v>
      </c>
      <c r="C85" s="42"/>
      <c r="D85" s="42"/>
      <c r="E85" s="49"/>
      <c r="F85" s="42"/>
      <c r="G85" s="42"/>
    </row>
    <row r="86" spans="1:7" s="30" customFormat="1" ht="0.75" hidden="1" customHeight="1">
      <c r="A86" s="63"/>
      <c r="B86" s="55"/>
      <c r="C86" s="42"/>
      <c r="D86" s="42"/>
      <c r="E86" s="49"/>
      <c r="F86" s="42"/>
      <c r="G86" s="42"/>
    </row>
    <row r="87" spans="1:7" s="30" customFormat="1" ht="12.75" hidden="1" customHeight="1">
      <c r="A87" s="28"/>
      <c r="B87" s="57" t="s">
        <v>45</v>
      </c>
      <c r="C87" s="58" t="s">
        <v>57</v>
      </c>
      <c r="D87" s="58" t="s">
        <v>24</v>
      </c>
      <c r="E87" s="58" t="s">
        <v>5</v>
      </c>
      <c r="F87" s="58" t="s">
        <v>4</v>
      </c>
      <c r="G87" s="42"/>
    </row>
    <row r="88" spans="1:7" s="30" customFormat="1" ht="9.75" hidden="1" customHeight="1">
      <c r="A88" s="28"/>
      <c r="B88" s="73"/>
      <c r="C88" s="23"/>
      <c r="D88" s="72">
        <v>0</v>
      </c>
      <c r="E88" s="61">
        <v>0</v>
      </c>
      <c r="F88" s="25">
        <f>+D88*E88</f>
        <v>0</v>
      </c>
      <c r="G88" s="42"/>
    </row>
    <row r="89" spans="1:7" s="30" customFormat="1" ht="13.5" hidden="1" customHeight="1">
      <c r="A89" s="56"/>
      <c r="B89" s="437" t="s">
        <v>3</v>
      </c>
      <c r="C89" s="437"/>
      <c r="D89" s="437"/>
      <c r="E89" s="437"/>
      <c r="F89" s="59">
        <f>SUM(F88:F88)</f>
        <v>0</v>
      </c>
      <c r="G89" s="42"/>
    </row>
    <row r="90" spans="1:7" s="30" customFormat="1" ht="12.75" hidden="1" customHeight="1">
      <c r="A90" s="54">
        <v>1</v>
      </c>
      <c r="B90" s="55" t="s">
        <v>71</v>
      </c>
      <c r="C90" s="42"/>
      <c r="D90" s="42"/>
      <c r="E90" s="49"/>
      <c r="F90" s="42"/>
      <c r="G90" s="42"/>
    </row>
    <row r="91" spans="1:7" s="30" customFormat="1" ht="12.75" hidden="1" customHeight="1">
      <c r="A91" s="54"/>
      <c r="B91" s="55"/>
      <c r="C91" s="42"/>
      <c r="D91" s="42"/>
      <c r="E91" s="49"/>
      <c r="F91" s="42"/>
      <c r="G91" s="42"/>
    </row>
    <row r="92" spans="1:7" s="30" customFormat="1" ht="12.75" hidden="1" customHeight="1">
      <c r="A92" s="54"/>
      <c r="B92" s="57" t="s">
        <v>45</v>
      </c>
      <c r="C92" s="58" t="s">
        <v>57</v>
      </c>
      <c r="D92" s="58" t="s">
        <v>24</v>
      </c>
      <c r="E92" s="58" t="s">
        <v>5</v>
      </c>
      <c r="F92" s="58" t="s">
        <v>4</v>
      </c>
      <c r="G92" s="42"/>
    </row>
    <row r="93" spans="1:7" s="30" customFormat="1" ht="12.75" hidden="1" customHeight="1">
      <c r="A93" s="54"/>
      <c r="B93" s="22"/>
      <c r="C93" s="23"/>
      <c r="D93" s="67">
        <v>0</v>
      </c>
      <c r="E93" s="23">
        <v>0</v>
      </c>
      <c r="F93" s="67">
        <f>+D93*E93</f>
        <v>0</v>
      </c>
      <c r="G93" s="42"/>
    </row>
    <row r="94" spans="1:7" s="30" customFormat="1" ht="12.75" hidden="1" customHeight="1">
      <c r="A94" s="54"/>
      <c r="B94" s="437" t="s">
        <v>3</v>
      </c>
      <c r="C94" s="437"/>
      <c r="D94" s="437"/>
      <c r="E94" s="437"/>
      <c r="F94" s="59">
        <f>SUM(F93:F93)</f>
        <v>0</v>
      </c>
      <c r="G94" s="42"/>
    </row>
    <row r="95" spans="1:7" s="30" customFormat="1" ht="12.75" hidden="1" customHeight="1">
      <c r="A95" s="54"/>
      <c r="B95" s="55"/>
      <c r="C95" s="42"/>
      <c r="D95" s="42"/>
      <c r="E95" s="49"/>
      <c r="F95" s="42"/>
      <c r="G95" s="42"/>
    </row>
    <row r="96" spans="1:7" s="30" customFormat="1" ht="12.75" customHeight="1">
      <c r="A96" s="128" t="s">
        <v>16</v>
      </c>
      <c r="B96" s="19" t="s">
        <v>47</v>
      </c>
      <c r="C96" s="42"/>
      <c r="D96" s="42"/>
      <c r="E96" s="49"/>
      <c r="F96" s="42"/>
      <c r="G96" s="42"/>
    </row>
    <row r="97" spans="1:7" s="30" customFormat="1" ht="12.75" customHeight="1">
      <c r="A97" s="54"/>
      <c r="B97" s="55"/>
      <c r="C97" s="42"/>
      <c r="D97" s="42"/>
      <c r="E97" s="49"/>
      <c r="F97" s="42"/>
      <c r="G97" s="42"/>
    </row>
    <row r="98" spans="1:7" s="30" customFormat="1" ht="12.75" customHeight="1">
      <c r="A98" s="28"/>
      <c r="B98" s="57" t="s">
        <v>45</v>
      </c>
      <c r="C98" s="58" t="s">
        <v>57</v>
      </c>
      <c r="D98" s="58" t="s">
        <v>24</v>
      </c>
      <c r="E98" s="58" t="s">
        <v>5</v>
      </c>
      <c r="F98" s="58" t="s">
        <v>4</v>
      </c>
      <c r="G98" s="42"/>
    </row>
    <row r="99" spans="1:7" s="30" customFormat="1">
      <c r="A99" s="28"/>
      <c r="B99" s="25" t="s">
        <v>85</v>
      </c>
      <c r="C99" s="23" t="s">
        <v>2</v>
      </c>
      <c r="D99" s="23">
        <v>13</v>
      </c>
      <c r="E99" s="23">
        <v>10</v>
      </c>
      <c r="F99" s="25">
        <f>+D99*E99</f>
        <v>130</v>
      </c>
      <c r="G99" s="42"/>
    </row>
    <row r="100" spans="1:7" s="30" customFormat="1" ht="25.5">
      <c r="A100" s="28"/>
      <c r="B100" s="414" t="s">
        <v>50</v>
      </c>
      <c r="C100" s="23" t="s">
        <v>2</v>
      </c>
      <c r="D100" s="23">
        <v>12</v>
      </c>
      <c r="E100" s="23">
        <f>+G.General!E124</f>
        <v>5</v>
      </c>
      <c r="F100" s="25">
        <f>+D100*E100</f>
        <v>60</v>
      </c>
      <c r="G100" s="42"/>
    </row>
    <row r="101" spans="1:7" s="30" customFormat="1">
      <c r="A101" s="28"/>
      <c r="B101" s="25" t="s">
        <v>152</v>
      </c>
      <c r="C101" s="23" t="s">
        <v>2</v>
      </c>
      <c r="D101" s="23">
        <v>10</v>
      </c>
      <c r="E101" s="23">
        <v>1.5</v>
      </c>
      <c r="F101" s="25">
        <f t="shared" ref="F101:F118" si="1">+D101*E101</f>
        <v>15</v>
      </c>
      <c r="G101" s="42"/>
    </row>
    <row r="102" spans="1:7" s="30" customFormat="1" ht="12.75" customHeight="1">
      <c r="A102" s="28"/>
      <c r="B102" s="25" t="s">
        <v>315</v>
      </c>
      <c r="C102" s="23" t="s">
        <v>2</v>
      </c>
      <c r="D102" s="23">
        <v>12</v>
      </c>
      <c r="E102" s="23">
        <f>+G.General!E128</f>
        <v>1</v>
      </c>
      <c r="F102" s="25">
        <f t="shared" si="1"/>
        <v>12</v>
      </c>
      <c r="G102" s="42"/>
    </row>
    <row r="103" spans="1:7" s="30" customFormat="1">
      <c r="A103" s="28"/>
      <c r="B103" s="25" t="s">
        <v>74</v>
      </c>
      <c r="C103" s="23" t="s">
        <v>2</v>
      </c>
      <c r="D103" s="23">
        <v>10</v>
      </c>
      <c r="E103" s="23">
        <f>+G.General!E130</f>
        <v>2.5</v>
      </c>
      <c r="F103" s="25">
        <f t="shared" si="1"/>
        <v>25</v>
      </c>
      <c r="G103" s="42"/>
    </row>
    <row r="104" spans="1:7" s="30" customFormat="1">
      <c r="A104" s="28"/>
      <c r="B104" s="25" t="s">
        <v>339</v>
      </c>
      <c r="C104" s="23" t="s">
        <v>2</v>
      </c>
      <c r="D104" s="23">
        <v>10</v>
      </c>
      <c r="E104" s="23">
        <v>1.5</v>
      </c>
      <c r="F104" s="25">
        <f t="shared" si="1"/>
        <v>15</v>
      </c>
      <c r="G104" s="42"/>
    </row>
    <row r="105" spans="1:7" s="30" customFormat="1" ht="12.75" customHeight="1">
      <c r="A105" s="28"/>
      <c r="B105" s="25" t="s">
        <v>316</v>
      </c>
      <c r="C105" s="23" t="s">
        <v>2</v>
      </c>
      <c r="D105" s="23">
        <v>10</v>
      </c>
      <c r="E105" s="23">
        <v>2.5</v>
      </c>
      <c r="F105" s="25">
        <f t="shared" si="1"/>
        <v>25</v>
      </c>
      <c r="G105" s="42"/>
    </row>
    <row r="106" spans="1:7" s="30" customFormat="1" ht="12.75" customHeight="1">
      <c r="A106" s="28"/>
      <c r="B106" s="25" t="s">
        <v>49</v>
      </c>
      <c r="C106" s="23" t="s">
        <v>2</v>
      </c>
      <c r="D106" s="23">
        <v>10</v>
      </c>
      <c r="E106" s="23">
        <v>8</v>
      </c>
      <c r="F106" s="25">
        <f t="shared" si="1"/>
        <v>80</v>
      </c>
      <c r="G106" s="42"/>
    </row>
    <row r="107" spans="1:7" s="30" customFormat="1">
      <c r="A107" s="28"/>
      <c r="B107" s="25" t="s">
        <v>75</v>
      </c>
      <c r="C107" s="23" t="s">
        <v>2</v>
      </c>
      <c r="D107" s="23">
        <v>15</v>
      </c>
      <c r="E107" s="23">
        <v>12</v>
      </c>
      <c r="F107" s="25">
        <f t="shared" si="1"/>
        <v>180</v>
      </c>
      <c r="G107" s="42"/>
    </row>
    <row r="108" spans="1:7" s="30" customFormat="1" ht="13.5" customHeight="1">
      <c r="A108" s="28"/>
      <c r="B108" s="25" t="s">
        <v>73</v>
      </c>
      <c r="C108" s="23" t="s">
        <v>46</v>
      </c>
      <c r="D108" s="23">
        <v>15</v>
      </c>
      <c r="E108" s="23">
        <v>7</v>
      </c>
      <c r="F108" s="25">
        <f t="shared" si="1"/>
        <v>105</v>
      </c>
      <c r="G108" s="42"/>
    </row>
    <row r="109" spans="1:7" s="30" customFormat="1" ht="13.5" customHeight="1">
      <c r="A109" s="28"/>
      <c r="B109" s="25" t="s">
        <v>147</v>
      </c>
      <c r="C109" s="23" t="s">
        <v>2</v>
      </c>
      <c r="D109" s="23">
        <v>15</v>
      </c>
      <c r="E109" s="23">
        <v>0.5</v>
      </c>
      <c r="F109" s="25">
        <f t="shared" si="1"/>
        <v>7.5</v>
      </c>
      <c r="G109" s="42"/>
    </row>
    <row r="110" spans="1:7" s="30" customFormat="1" ht="13.5" customHeight="1">
      <c r="A110" s="28"/>
      <c r="B110" s="25" t="s">
        <v>104</v>
      </c>
      <c r="C110" s="23" t="s">
        <v>314</v>
      </c>
      <c r="D110" s="23">
        <v>10</v>
      </c>
      <c r="E110" s="23">
        <v>15</v>
      </c>
      <c r="F110" s="25">
        <f t="shared" si="1"/>
        <v>150</v>
      </c>
      <c r="G110" s="42"/>
    </row>
    <row r="111" spans="1:7" s="30" customFormat="1" ht="12" customHeight="1">
      <c r="A111" s="28"/>
      <c r="B111" s="25" t="s">
        <v>322</v>
      </c>
      <c r="C111" s="23" t="s">
        <v>48</v>
      </c>
      <c r="D111" s="23">
        <v>12</v>
      </c>
      <c r="E111" s="23">
        <v>60</v>
      </c>
      <c r="F111" s="25">
        <f t="shared" si="1"/>
        <v>720</v>
      </c>
      <c r="G111" s="42"/>
    </row>
    <row r="112" spans="1:7" s="30" customFormat="1">
      <c r="A112" s="28"/>
      <c r="B112" s="25" t="s">
        <v>81</v>
      </c>
      <c r="C112" s="23" t="s">
        <v>2</v>
      </c>
      <c r="D112" s="23">
        <v>15</v>
      </c>
      <c r="E112" s="23">
        <v>5.5</v>
      </c>
      <c r="F112" s="25">
        <f t="shared" si="1"/>
        <v>82.5</v>
      </c>
      <c r="G112" s="42"/>
    </row>
    <row r="113" spans="1:7" s="30" customFormat="1">
      <c r="A113" s="28"/>
      <c r="B113" s="25" t="s">
        <v>78</v>
      </c>
      <c r="C113" s="23" t="s">
        <v>2</v>
      </c>
      <c r="D113" s="23">
        <v>10</v>
      </c>
      <c r="E113" s="23">
        <v>2.8</v>
      </c>
      <c r="F113" s="25">
        <f t="shared" si="1"/>
        <v>28</v>
      </c>
      <c r="G113" s="42"/>
    </row>
    <row r="114" spans="1:7" s="30" customFormat="1">
      <c r="A114" s="28"/>
      <c r="B114" s="25" t="s">
        <v>340</v>
      </c>
      <c r="C114" s="23" t="s">
        <v>2</v>
      </c>
      <c r="D114" s="23">
        <v>10</v>
      </c>
      <c r="E114" s="23">
        <v>3.5</v>
      </c>
      <c r="F114" s="25">
        <f t="shared" si="1"/>
        <v>35</v>
      </c>
      <c r="G114" s="42"/>
    </row>
    <row r="115" spans="1:7" s="30" customFormat="1">
      <c r="A115" s="28"/>
      <c r="B115" s="25" t="s">
        <v>79</v>
      </c>
      <c r="C115" s="23" t="s">
        <v>2</v>
      </c>
      <c r="D115" s="23">
        <v>10</v>
      </c>
      <c r="E115" s="23">
        <v>15</v>
      </c>
      <c r="F115" s="25">
        <f t="shared" si="1"/>
        <v>150</v>
      </c>
      <c r="G115" s="42"/>
    </row>
    <row r="116" spans="1:7" s="30" customFormat="1">
      <c r="A116" s="28"/>
      <c r="B116" s="25" t="s">
        <v>321</v>
      </c>
      <c r="C116" s="23" t="s">
        <v>2</v>
      </c>
      <c r="D116" s="23">
        <v>10</v>
      </c>
      <c r="E116" s="23">
        <v>12</v>
      </c>
      <c r="F116" s="25">
        <f t="shared" si="1"/>
        <v>120</v>
      </c>
      <c r="G116" s="42"/>
    </row>
    <row r="117" spans="1:7" s="30" customFormat="1">
      <c r="A117" s="28"/>
      <c r="B117" s="25" t="s">
        <v>80</v>
      </c>
      <c r="C117" s="23" t="s">
        <v>2</v>
      </c>
      <c r="D117" s="23">
        <v>15</v>
      </c>
      <c r="E117" s="23">
        <v>1.5</v>
      </c>
      <c r="F117" s="25">
        <f t="shared" si="1"/>
        <v>22.5</v>
      </c>
      <c r="G117" s="42"/>
    </row>
    <row r="118" spans="1:7" s="30" customFormat="1">
      <c r="A118" s="28"/>
      <c r="B118" s="25" t="s">
        <v>82</v>
      </c>
      <c r="C118" s="23" t="s">
        <v>2</v>
      </c>
      <c r="D118" s="23">
        <v>15</v>
      </c>
      <c r="E118" s="23">
        <v>2.5</v>
      </c>
      <c r="F118" s="25">
        <f t="shared" si="1"/>
        <v>37.5</v>
      </c>
      <c r="G118" s="42"/>
    </row>
    <row r="119" spans="1:7" s="30" customFormat="1" ht="12.75" customHeight="1">
      <c r="A119" s="56"/>
      <c r="B119" s="437" t="s">
        <v>3</v>
      </c>
      <c r="C119" s="437"/>
      <c r="D119" s="437"/>
      <c r="E119" s="437"/>
      <c r="F119" s="59">
        <f>SUM(F99:F118)</f>
        <v>2000</v>
      </c>
      <c r="G119" s="42"/>
    </row>
    <row r="120" spans="1:7" s="30" customFormat="1" ht="12.75" customHeight="1">
      <c r="A120" s="56"/>
      <c r="B120" s="76"/>
      <c r="C120" s="76"/>
      <c r="D120" s="76"/>
      <c r="E120" s="76"/>
      <c r="F120" s="42"/>
      <c r="G120" s="42"/>
    </row>
    <row r="121" spans="1:7" s="30" customFormat="1" ht="16.5" customHeight="1">
      <c r="A121" s="144" t="s">
        <v>137</v>
      </c>
      <c r="B121" s="144" t="s">
        <v>132</v>
      </c>
      <c r="C121" s="143"/>
      <c r="D121" s="143"/>
      <c r="E121" s="145"/>
      <c r="F121" s="151" t="s">
        <v>0</v>
      </c>
      <c r="G121" s="152">
        <f>+F132</f>
        <v>375500</v>
      </c>
    </row>
    <row r="122" spans="1:7" s="30" customFormat="1" ht="16.5" customHeight="1">
      <c r="A122" s="47"/>
      <c r="B122" s="104"/>
      <c r="C122" s="103"/>
      <c r="D122" s="103"/>
      <c r="E122" s="101"/>
      <c r="F122" s="50"/>
      <c r="G122" s="87"/>
    </row>
    <row r="123" spans="1:7" s="30" customFormat="1" ht="16.5" customHeight="1">
      <c r="A123" s="128" t="s">
        <v>12</v>
      </c>
      <c r="B123" s="19" t="s">
        <v>30</v>
      </c>
      <c r="C123" s="42"/>
      <c r="D123" s="42"/>
      <c r="E123" s="49"/>
      <c r="F123" s="42"/>
      <c r="G123" s="87"/>
    </row>
    <row r="124" spans="1:7" s="30" customFormat="1" ht="16.5" customHeight="1">
      <c r="A124" s="47"/>
      <c r="B124" s="55"/>
      <c r="C124" s="42"/>
      <c r="D124" s="42"/>
      <c r="E124" s="49"/>
      <c r="F124" s="42"/>
      <c r="G124" s="87"/>
    </row>
    <row r="125" spans="1:7" s="392" customFormat="1" ht="27.75" customHeight="1">
      <c r="A125" s="390"/>
      <c r="B125" s="343" t="s">
        <v>45</v>
      </c>
      <c r="C125" s="343" t="s">
        <v>778</v>
      </c>
      <c r="D125" s="343" t="s">
        <v>44</v>
      </c>
      <c r="E125" s="343" t="s">
        <v>5</v>
      </c>
      <c r="F125" s="343" t="s">
        <v>4</v>
      </c>
      <c r="G125" s="391"/>
    </row>
    <row r="126" spans="1:7" s="30" customFormat="1" ht="16.5" customHeight="1">
      <c r="A126" s="47"/>
      <c r="B126" s="22" t="s">
        <v>776</v>
      </c>
      <c r="C126" s="23">
        <v>1</v>
      </c>
      <c r="D126" s="23">
        <v>15</v>
      </c>
      <c r="E126" s="23">
        <v>7500</v>
      </c>
      <c r="F126" s="67">
        <f>+D126*E126*C126</f>
        <v>112500</v>
      </c>
      <c r="G126" s="87"/>
    </row>
    <row r="127" spans="1:7" s="30" customFormat="1" ht="16.5" customHeight="1">
      <c r="A127" s="47"/>
      <c r="B127" s="22" t="s">
        <v>777</v>
      </c>
      <c r="C127" s="23">
        <v>1</v>
      </c>
      <c r="D127" s="23">
        <v>14</v>
      </c>
      <c r="E127" s="23">
        <v>6500</v>
      </c>
      <c r="F127" s="67">
        <f t="shared" ref="F127:F131" si="2">+D127*E127*C127</f>
        <v>91000</v>
      </c>
      <c r="G127" s="87"/>
    </row>
    <row r="128" spans="1:7" s="30" customFormat="1" ht="16.5" customHeight="1">
      <c r="A128" s="47"/>
      <c r="B128" s="22" t="s">
        <v>766</v>
      </c>
      <c r="C128" s="23">
        <v>1</v>
      </c>
      <c r="D128" s="23">
        <v>14</v>
      </c>
      <c r="E128" s="23">
        <v>6500</v>
      </c>
      <c r="F128" s="67">
        <f t="shared" si="2"/>
        <v>91000</v>
      </c>
      <c r="G128" s="87"/>
    </row>
    <row r="129" spans="1:7" s="30" customFormat="1" ht="16.5" customHeight="1">
      <c r="A129" s="47"/>
      <c r="B129" s="22" t="s">
        <v>767</v>
      </c>
      <c r="C129" s="23">
        <v>0.75</v>
      </c>
      <c r="D129" s="23">
        <v>6</v>
      </c>
      <c r="E129" s="23">
        <v>6000</v>
      </c>
      <c r="F129" s="67">
        <f t="shared" si="2"/>
        <v>27000</v>
      </c>
      <c r="G129" s="87"/>
    </row>
    <row r="130" spans="1:7" s="30" customFormat="1" ht="16.5" customHeight="1">
      <c r="A130" s="47"/>
      <c r="B130" s="22" t="s">
        <v>768</v>
      </c>
      <c r="C130" s="23">
        <v>0.75</v>
      </c>
      <c r="D130" s="23">
        <v>6</v>
      </c>
      <c r="E130" s="23">
        <v>6000</v>
      </c>
      <c r="F130" s="67">
        <f t="shared" si="2"/>
        <v>27000</v>
      </c>
      <c r="G130" s="87"/>
    </row>
    <row r="131" spans="1:7" s="30" customFormat="1" ht="16.5" customHeight="1">
      <c r="A131" s="47"/>
      <c r="B131" s="22" t="s">
        <v>769</v>
      </c>
      <c r="C131" s="23">
        <v>0.75</v>
      </c>
      <c r="D131" s="23">
        <v>6</v>
      </c>
      <c r="E131" s="23">
        <v>6000</v>
      </c>
      <c r="F131" s="67">
        <f t="shared" si="2"/>
        <v>27000</v>
      </c>
      <c r="G131" s="87"/>
    </row>
    <row r="132" spans="1:7" s="30" customFormat="1" ht="16.5" customHeight="1">
      <c r="A132" s="47"/>
      <c r="B132" s="438" t="s">
        <v>3</v>
      </c>
      <c r="C132" s="439"/>
      <c r="D132" s="439"/>
      <c r="E132" s="440"/>
      <c r="F132" s="59">
        <f>SUM(F126:F131)</f>
        <v>375500</v>
      </c>
      <c r="G132" s="87"/>
    </row>
    <row r="133" spans="1:7" s="30" customFormat="1" ht="16.5" customHeight="1">
      <c r="A133" s="47"/>
      <c r="B133" s="76"/>
      <c r="C133" s="76"/>
      <c r="D133" s="76"/>
      <c r="E133" s="76"/>
      <c r="F133" s="42"/>
      <c r="G133" s="179">
        <v>12849.550000000003</v>
      </c>
    </row>
    <row r="134" spans="1:7" s="30" customFormat="1" ht="12.75" customHeight="1">
      <c r="A134" s="28"/>
      <c r="B134" s="62"/>
      <c r="C134" s="42"/>
      <c r="D134" s="62"/>
      <c r="E134" s="49"/>
      <c r="F134" s="42"/>
      <c r="G134" s="42"/>
    </row>
    <row r="135" spans="1:7" s="30" customFormat="1" ht="12.75" customHeight="1">
      <c r="A135" s="56"/>
      <c r="B135" s="76"/>
      <c r="C135" s="76"/>
      <c r="D135" s="76"/>
      <c r="E135" s="76"/>
      <c r="G135" s="42"/>
    </row>
    <row r="136" spans="1:7" s="30" customFormat="1" ht="15" hidden="1" customHeight="1">
      <c r="A136" s="47" t="s">
        <v>31</v>
      </c>
      <c r="B136" s="48" t="s">
        <v>114</v>
      </c>
      <c r="C136" s="42"/>
      <c r="D136" s="42"/>
      <c r="E136" s="11"/>
      <c r="F136" s="50" t="s">
        <v>0</v>
      </c>
      <c r="G136" s="105">
        <f>F144</f>
        <v>6445.5</v>
      </c>
    </row>
    <row r="137" spans="1:7" s="30" customFormat="1" ht="12.75" hidden="1" customHeight="1">
      <c r="A137" s="54"/>
      <c r="B137" s="55"/>
      <c r="C137" s="42"/>
      <c r="D137" s="42"/>
      <c r="E137" s="49"/>
      <c r="F137" s="42"/>
      <c r="G137" s="42"/>
    </row>
    <row r="138" spans="1:7" s="30" customFormat="1" ht="12.75" hidden="1" customHeight="1">
      <c r="A138" s="54">
        <v>1</v>
      </c>
      <c r="B138" s="55" t="s">
        <v>71</v>
      </c>
      <c r="C138" s="42"/>
      <c r="D138" s="42"/>
      <c r="E138" s="49"/>
      <c r="F138" s="42"/>
      <c r="G138" s="42"/>
    </row>
    <row r="139" spans="1:7" s="30" customFormat="1" ht="12.75" hidden="1" customHeight="1">
      <c r="A139" s="54"/>
      <c r="B139" s="55"/>
      <c r="C139" s="42"/>
      <c r="D139" s="42"/>
      <c r="E139" s="49"/>
      <c r="F139" s="42"/>
      <c r="G139" s="42"/>
    </row>
    <row r="140" spans="1:7" s="30" customFormat="1" ht="12.75" hidden="1" customHeight="1">
      <c r="A140" s="54"/>
      <c r="B140" s="57" t="s">
        <v>45</v>
      </c>
      <c r="C140" s="58" t="s">
        <v>57</v>
      </c>
      <c r="D140" s="58" t="s">
        <v>24</v>
      </c>
      <c r="E140" s="58" t="s">
        <v>5</v>
      </c>
      <c r="F140" s="58" t="s">
        <v>4</v>
      </c>
      <c r="G140" s="42"/>
    </row>
    <row r="141" spans="1:7" s="30" customFormat="1" ht="14.25" hidden="1" customHeight="1">
      <c r="A141" s="54"/>
      <c r="B141" s="80" t="s">
        <v>110</v>
      </c>
      <c r="C141" s="9" t="s">
        <v>57</v>
      </c>
      <c r="D141" s="49">
        <v>1</v>
      </c>
      <c r="E141" s="23">
        <v>165</v>
      </c>
      <c r="F141" s="106">
        <f>D141*E141</f>
        <v>165</v>
      </c>
      <c r="G141" s="42"/>
    </row>
    <row r="142" spans="1:7" s="30" customFormat="1" ht="14.25" hidden="1" customHeight="1">
      <c r="A142" s="54"/>
      <c r="B142" s="107" t="s">
        <v>108</v>
      </c>
      <c r="C142" s="9" t="s">
        <v>57</v>
      </c>
      <c r="D142" s="49">
        <v>1</v>
      </c>
      <c r="E142" s="23">
        <v>5600</v>
      </c>
      <c r="F142" s="106">
        <f>D142*E142</f>
        <v>5600</v>
      </c>
      <c r="G142" s="42"/>
    </row>
    <row r="143" spans="1:7" s="30" customFormat="1" ht="12.75" hidden="1" customHeight="1">
      <c r="A143" s="54"/>
      <c r="B143" s="108" t="s">
        <v>95</v>
      </c>
      <c r="C143" s="61" t="s">
        <v>57</v>
      </c>
      <c r="D143" s="109">
        <v>1</v>
      </c>
      <c r="E143" s="61">
        <v>680.5</v>
      </c>
      <c r="F143" s="110">
        <f>+D143*E143</f>
        <v>680.5</v>
      </c>
      <c r="G143" s="42"/>
    </row>
    <row r="144" spans="1:7" s="30" customFormat="1" ht="12.75" hidden="1" customHeight="1">
      <c r="A144" s="54"/>
      <c r="B144" s="438" t="s">
        <v>3</v>
      </c>
      <c r="C144" s="439"/>
      <c r="D144" s="439"/>
      <c r="E144" s="440"/>
      <c r="F144" s="59">
        <f>SUM(F141:F143)</f>
        <v>6445.5</v>
      </c>
      <c r="G144" s="42"/>
    </row>
    <row r="145" spans="1:9" s="30" customFormat="1" ht="12.75" hidden="1" customHeight="1">
      <c r="A145" s="56"/>
      <c r="B145" s="76"/>
      <c r="C145" s="76"/>
      <c r="D145" s="76"/>
      <c r="E145" s="76"/>
      <c r="F145" s="42"/>
      <c r="G145" s="42"/>
    </row>
    <row r="146" spans="1:9" s="30" customFormat="1" ht="12.75" hidden="1" customHeight="1">
      <c r="A146" s="56"/>
      <c r="B146" s="76"/>
      <c r="C146" s="76"/>
      <c r="D146" s="76"/>
      <c r="E146" s="76"/>
      <c r="F146" s="42"/>
      <c r="G146" s="42"/>
    </row>
    <row r="147" spans="1:9" s="30" customFormat="1" ht="15.75">
      <c r="A147" s="489" t="s">
        <v>68</v>
      </c>
      <c r="B147" s="489"/>
      <c r="C147" s="489"/>
      <c r="D147" s="489"/>
      <c r="E147" s="489"/>
      <c r="F147" s="149" t="s">
        <v>0</v>
      </c>
      <c r="G147" s="150">
        <f>+G121+G48</f>
        <v>390700</v>
      </c>
      <c r="H147" s="166"/>
    </row>
    <row r="148" spans="1:9">
      <c r="H148" s="125"/>
    </row>
    <row r="150" spans="1:9">
      <c r="G150" s="42"/>
      <c r="I150" s="125"/>
    </row>
    <row r="151" spans="1:9">
      <c r="G151" s="42"/>
    </row>
    <row r="153" spans="1:9">
      <c r="G153" s="111"/>
    </row>
    <row r="154" spans="1:9">
      <c r="G154" s="111"/>
    </row>
    <row r="155" spans="1:9">
      <c r="F155" s="42"/>
    </row>
  </sheetData>
  <mergeCells count="31">
    <mergeCell ref="C9:F9"/>
    <mergeCell ref="C19:E19"/>
    <mergeCell ref="C6:G7"/>
    <mergeCell ref="A1:G1"/>
    <mergeCell ref="C24:E24"/>
    <mergeCell ref="C18:E18"/>
    <mergeCell ref="C23:E23"/>
    <mergeCell ref="C15:E15"/>
    <mergeCell ref="C16:E16"/>
    <mergeCell ref="C17:E17"/>
    <mergeCell ref="B63:E63"/>
    <mergeCell ref="A35:G35"/>
    <mergeCell ref="B28:E28"/>
    <mergeCell ref="C25:E25"/>
    <mergeCell ref="C26:E26"/>
    <mergeCell ref="A147:E147"/>
    <mergeCell ref="C20:E20"/>
    <mergeCell ref="B56:E56"/>
    <mergeCell ref="C21:E21"/>
    <mergeCell ref="B45:E45"/>
    <mergeCell ref="C27:E27"/>
    <mergeCell ref="B144:E144"/>
    <mergeCell ref="B132:E132"/>
    <mergeCell ref="B94:E94"/>
    <mergeCell ref="B119:E119"/>
    <mergeCell ref="B68:E68"/>
    <mergeCell ref="C22:E22"/>
    <mergeCell ref="B74:E74"/>
    <mergeCell ref="A33:G33"/>
    <mergeCell ref="B89:E89"/>
    <mergeCell ref="B83:E83"/>
  </mergeCells>
  <phoneticPr fontId="0" type="noConversion"/>
  <conditionalFormatting sqref="C6">
    <cfRule type="aboveAverage" dxfId="2" priority="1" stopIfTrue="1" aboveAverage="0"/>
  </conditionalFormatting>
  <printOptions horizontalCentered="1"/>
  <pageMargins left="0.59055118110236227" right="0.47244094488188981" top="1.1811023622047245" bottom="0.98425196850393704" header="0.59055118110236227" footer="0"/>
  <pageSetup paperSize="9" scale="55" orientation="portrait" r:id="rId1"/>
  <headerFooter alignWithMargins="0"/>
  <rowBreaks count="1" manualBreakCount="1">
    <brk id="31" max="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</sheetPr>
  <dimension ref="A1:I82"/>
  <sheetViews>
    <sheetView view="pageBreakPreview" topLeftCell="A30" zoomScale="60" zoomScaleNormal="75" workbookViewId="0">
      <selection activeCell="B44" sqref="B44:E44"/>
    </sheetView>
  </sheetViews>
  <sheetFormatPr defaultColWidth="11.42578125" defaultRowHeight="12.75"/>
  <cols>
    <col min="1" max="1" width="10.140625" customWidth="1"/>
    <col min="2" max="2" width="48.42578125" customWidth="1"/>
    <col min="3" max="3" width="18" customWidth="1"/>
    <col min="4" max="4" width="15.7109375" customWidth="1"/>
    <col min="5" max="5" width="11.140625" customWidth="1"/>
    <col min="6" max="6" width="14.7109375" customWidth="1"/>
    <col min="7" max="7" width="21.42578125" customWidth="1"/>
    <col min="8" max="8" width="13.5703125" customWidth="1"/>
  </cols>
  <sheetData>
    <row r="1" spans="1:8" ht="20.25">
      <c r="A1" s="448" t="s">
        <v>156</v>
      </c>
      <c r="B1" s="449"/>
      <c r="C1" s="449"/>
      <c r="D1" s="449"/>
      <c r="E1" s="449"/>
      <c r="F1" s="449"/>
      <c r="G1" s="450"/>
      <c r="H1" s="396"/>
    </row>
    <row r="2" spans="1:8">
      <c r="A2" s="28"/>
      <c r="B2" s="28"/>
      <c r="C2" s="28"/>
      <c r="D2" s="28"/>
      <c r="E2" s="29"/>
      <c r="F2" s="28"/>
      <c r="G2" s="28"/>
    </row>
    <row r="3" spans="1:8" ht="15">
      <c r="A3" s="30"/>
      <c r="B3" s="31"/>
      <c r="C3" s="32"/>
      <c r="D3" s="28"/>
      <c r="E3" s="29"/>
      <c r="F3" s="28"/>
      <c r="G3" s="30"/>
    </row>
    <row r="4" spans="1:8" ht="15.75">
      <c r="A4" s="30"/>
      <c r="B4" s="86" t="s">
        <v>32</v>
      </c>
      <c r="C4" s="104" t="s">
        <v>139</v>
      </c>
      <c r="D4" s="100"/>
      <c r="E4" s="371"/>
      <c r="F4" s="100"/>
      <c r="G4" s="100"/>
      <c r="H4" s="27"/>
    </row>
    <row r="5" spans="1:8" ht="15.75">
      <c r="A5" s="30"/>
      <c r="B5" s="86" t="s">
        <v>62</v>
      </c>
      <c r="C5" s="372" t="s">
        <v>140</v>
      </c>
      <c r="D5" s="129"/>
      <c r="E5" s="373"/>
      <c r="F5" s="129"/>
      <c r="G5" s="374" t="s">
        <v>1</v>
      </c>
      <c r="H5" s="27"/>
    </row>
    <row r="6" spans="1:8" ht="15" customHeight="1">
      <c r="A6" s="30"/>
      <c r="B6" s="375" t="str">
        <f>+Expediente!B6</f>
        <v>EXPEDIENTE TECNICO</v>
      </c>
      <c r="C6" s="501" t="str">
        <f>G.General!C6</f>
        <v>“MEJORAMIENTO DE LA GESTION MUNICIPAL Y SERVICIO ADMINISTRATIVO DE LA MUNICIPALIDAD PROVINCIAL DE ABANCAY, DISTRITO DE ABANCAY, PROVINCIA DE ABANCAY, DEPARTAMENTO DE APURIMAC.</v>
      </c>
      <c r="D6" s="501"/>
      <c r="E6" s="501"/>
      <c r="F6" s="501"/>
      <c r="G6" s="501"/>
      <c r="H6" s="27"/>
    </row>
    <row r="7" spans="1:8" ht="31.5" customHeight="1">
      <c r="A7" s="30"/>
      <c r="B7" s="375"/>
      <c r="C7" s="501"/>
      <c r="D7" s="501"/>
      <c r="E7" s="501"/>
      <c r="F7" s="501"/>
      <c r="G7" s="501"/>
      <c r="H7" s="27"/>
    </row>
    <row r="8" spans="1:8" ht="15.75" thickBot="1">
      <c r="A8" s="30"/>
      <c r="B8" s="14"/>
      <c r="C8" s="15"/>
      <c r="D8" s="28"/>
      <c r="E8" s="35"/>
      <c r="F8" s="30"/>
      <c r="G8" s="30"/>
      <c r="H8" s="27"/>
    </row>
    <row r="9" spans="1:8" ht="13.5" thickBot="1">
      <c r="A9" s="30"/>
      <c r="B9" s="157" t="s">
        <v>33</v>
      </c>
      <c r="C9" s="498" t="s">
        <v>34</v>
      </c>
      <c r="D9" s="499"/>
      <c r="E9" s="499"/>
      <c r="F9" s="500"/>
      <c r="G9" s="158" t="s">
        <v>180</v>
      </c>
      <c r="H9" s="27"/>
    </row>
    <row r="10" spans="1:8" ht="24" customHeight="1">
      <c r="A10" s="30"/>
      <c r="B10" s="124" t="s">
        <v>135</v>
      </c>
      <c r="C10" s="505" t="s">
        <v>130</v>
      </c>
      <c r="D10" s="506"/>
      <c r="E10" s="506"/>
      <c r="F10" s="507"/>
      <c r="G10" s="352">
        <f>+G20</f>
        <v>64300</v>
      </c>
    </row>
    <row r="11" spans="1:8" ht="25.15" customHeight="1">
      <c r="A11" s="30"/>
      <c r="B11" s="123" t="s">
        <v>136</v>
      </c>
      <c r="C11" s="508" t="s">
        <v>131</v>
      </c>
      <c r="D11" s="509"/>
      <c r="E11" s="509"/>
      <c r="F11" s="510"/>
      <c r="G11" s="353">
        <f>+G36</f>
        <v>7000</v>
      </c>
    </row>
    <row r="12" spans="1:8" ht="29.25" customHeight="1" thickBot="1">
      <c r="A12" s="30"/>
      <c r="B12" s="123" t="s">
        <v>137</v>
      </c>
      <c r="C12" s="511" t="s">
        <v>132</v>
      </c>
      <c r="D12" s="512"/>
      <c r="E12" s="512"/>
      <c r="F12" s="513"/>
      <c r="G12" s="353">
        <f>0</f>
        <v>0</v>
      </c>
    </row>
    <row r="13" spans="1:8" ht="16.5" thickBot="1">
      <c r="A13" s="30"/>
      <c r="B13" s="159" t="s">
        <v>38</v>
      </c>
      <c r="C13" s="160"/>
      <c r="D13" s="161"/>
      <c r="E13" s="162"/>
      <c r="F13" s="163"/>
      <c r="G13" s="354">
        <f>SUM(G10:G12)</f>
        <v>71300</v>
      </c>
    </row>
    <row r="14" spans="1:8" ht="19.5" customHeight="1">
      <c r="A14" s="41"/>
      <c r="B14" s="41"/>
      <c r="C14" s="30"/>
      <c r="D14" s="42"/>
      <c r="E14" s="35"/>
      <c r="F14" s="30"/>
      <c r="G14" s="42"/>
    </row>
    <row r="15" spans="1:8" ht="15.75" customHeight="1">
      <c r="A15" s="41"/>
      <c r="B15" s="41"/>
      <c r="C15" s="30"/>
      <c r="D15" s="42"/>
      <c r="E15" s="35"/>
      <c r="F15" s="30"/>
      <c r="G15" s="30"/>
    </row>
    <row r="16" spans="1:8" ht="23.25">
      <c r="A16" s="460" t="s">
        <v>39</v>
      </c>
      <c r="B16" s="461"/>
      <c r="C16" s="461"/>
      <c r="D16" s="461"/>
      <c r="E16" s="461"/>
      <c r="F16" s="461"/>
      <c r="G16" s="461"/>
    </row>
    <row r="17" spans="1:7" ht="9.75" customHeight="1">
      <c r="A17" s="43"/>
      <c r="B17" s="44"/>
      <c r="C17" s="45"/>
      <c r="D17" s="44"/>
      <c r="E17" s="29"/>
      <c r="F17" s="44"/>
      <c r="G17" s="44"/>
    </row>
    <row r="18" spans="1:7" ht="23.25">
      <c r="A18" s="460" t="s">
        <v>157</v>
      </c>
      <c r="B18" s="460"/>
      <c r="C18" s="460"/>
      <c r="D18" s="460"/>
      <c r="E18" s="460"/>
      <c r="F18" s="460"/>
      <c r="G18" s="460"/>
    </row>
    <row r="19" spans="1:7">
      <c r="A19" s="82"/>
      <c r="B19" s="82"/>
      <c r="C19" s="83"/>
      <c r="D19" s="84"/>
      <c r="E19" s="85"/>
      <c r="F19" s="82"/>
      <c r="G19" s="82"/>
    </row>
    <row r="20" spans="1:7" ht="15.75">
      <c r="A20" s="132" t="s">
        <v>135</v>
      </c>
      <c r="B20" s="132" t="s">
        <v>130</v>
      </c>
      <c r="C20" s="133"/>
      <c r="D20" s="133"/>
      <c r="E20" s="135"/>
      <c r="F20" s="155" t="s">
        <v>0</v>
      </c>
      <c r="G20" s="156">
        <f>+F33</f>
        <v>64300</v>
      </c>
    </row>
    <row r="21" spans="1:7">
      <c r="A21" s="52"/>
      <c r="B21" s="53"/>
      <c r="C21" s="42"/>
      <c r="D21" s="42"/>
      <c r="E21" s="49"/>
      <c r="F21" s="42"/>
      <c r="G21" s="42"/>
    </row>
    <row r="22" spans="1:7" ht="15.75">
      <c r="A22" s="18" t="s">
        <v>12</v>
      </c>
      <c r="B22" s="19" t="s">
        <v>13</v>
      </c>
      <c r="C22" s="42"/>
      <c r="D22" s="42"/>
      <c r="E22" s="49"/>
      <c r="F22" s="42"/>
      <c r="G22" s="42"/>
    </row>
    <row r="23" spans="1:7">
      <c r="A23" s="56"/>
      <c r="B23" s="42"/>
      <c r="C23" s="42"/>
      <c r="D23" s="42"/>
      <c r="E23" s="49"/>
      <c r="F23" s="42"/>
      <c r="G23" s="42"/>
    </row>
    <row r="24" spans="1:7">
      <c r="A24" s="28"/>
      <c r="B24" s="20" t="s">
        <v>41</v>
      </c>
      <c r="C24" s="42"/>
      <c r="D24" s="42"/>
      <c r="E24" s="49"/>
      <c r="F24" s="42"/>
      <c r="G24" s="42"/>
    </row>
    <row r="25" spans="1:7">
      <c r="A25" s="28"/>
      <c r="B25" s="55"/>
      <c r="C25" s="42"/>
      <c r="D25" s="42"/>
      <c r="E25" s="49"/>
      <c r="F25" s="42"/>
      <c r="G25" s="42"/>
    </row>
    <row r="26" spans="1:7">
      <c r="A26" s="56"/>
      <c r="B26" s="57" t="s">
        <v>42</v>
      </c>
      <c r="C26" s="58" t="s">
        <v>43</v>
      </c>
      <c r="D26" s="58" t="s">
        <v>44</v>
      </c>
      <c r="E26" s="58" t="s">
        <v>14</v>
      </c>
      <c r="F26" s="58" t="s">
        <v>4</v>
      </c>
      <c r="G26" s="42"/>
    </row>
    <row r="27" spans="1:7">
      <c r="A27" s="28"/>
      <c r="B27" s="26" t="s">
        <v>782</v>
      </c>
      <c r="C27" s="61">
        <v>1</v>
      </c>
      <c r="D27" s="61">
        <v>3</v>
      </c>
      <c r="E27" s="61">
        <v>6000</v>
      </c>
      <c r="F27" s="26">
        <f>+C27*D27*E27</f>
        <v>18000</v>
      </c>
      <c r="G27" s="42"/>
    </row>
    <row r="28" spans="1:7">
      <c r="A28" s="28"/>
      <c r="B28" s="26" t="s">
        <v>783</v>
      </c>
      <c r="C28" s="61">
        <v>1</v>
      </c>
      <c r="D28" s="61">
        <v>3</v>
      </c>
      <c r="E28" s="61">
        <v>5000</v>
      </c>
      <c r="F28" s="26">
        <f t="shared" ref="F28:F32" si="0">+C28*D28*E28</f>
        <v>15000</v>
      </c>
      <c r="G28" s="42"/>
    </row>
    <row r="29" spans="1:7">
      <c r="A29" s="28"/>
      <c r="B29" s="26" t="s">
        <v>784</v>
      </c>
      <c r="C29" s="61">
        <v>1</v>
      </c>
      <c r="D29" s="61">
        <v>3</v>
      </c>
      <c r="E29" s="61">
        <v>3500</v>
      </c>
      <c r="F29" s="26">
        <f t="shared" si="0"/>
        <v>10500</v>
      </c>
      <c r="G29" s="42"/>
    </row>
    <row r="30" spans="1:7">
      <c r="A30" s="28"/>
      <c r="B30" s="26" t="s">
        <v>785</v>
      </c>
      <c r="C30" s="61">
        <v>1</v>
      </c>
      <c r="D30" s="61">
        <v>3</v>
      </c>
      <c r="E30" s="61">
        <v>3000</v>
      </c>
      <c r="F30" s="26">
        <f t="shared" si="0"/>
        <v>9000</v>
      </c>
      <c r="G30" s="42"/>
    </row>
    <row r="31" spans="1:7">
      <c r="A31" s="28"/>
      <c r="B31" s="26" t="s">
        <v>786</v>
      </c>
      <c r="C31" s="61">
        <v>1</v>
      </c>
      <c r="D31" s="61">
        <v>3</v>
      </c>
      <c r="E31" s="61">
        <v>3000</v>
      </c>
      <c r="F31" s="26">
        <f t="shared" si="0"/>
        <v>9000</v>
      </c>
      <c r="G31" s="42"/>
    </row>
    <row r="32" spans="1:7">
      <c r="A32" s="28"/>
      <c r="B32" s="26" t="s">
        <v>787</v>
      </c>
      <c r="C32" s="61">
        <v>1</v>
      </c>
      <c r="D32" s="61">
        <v>1</v>
      </c>
      <c r="E32" s="61">
        <v>2800</v>
      </c>
      <c r="F32" s="26">
        <f t="shared" si="0"/>
        <v>2800</v>
      </c>
      <c r="G32" s="42"/>
    </row>
    <row r="33" spans="1:7">
      <c r="A33" s="30"/>
      <c r="B33" s="438" t="s">
        <v>3</v>
      </c>
      <c r="C33" s="439"/>
      <c r="D33" s="439"/>
      <c r="E33" s="440"/>
      <c r="F33" s="59">
        <f>SUM(F27:F32)</f>
        <v>64300</v>
      </c>
      <c r="G33" s="42"/>
    </row>
    <row r="34" spans="1:7">
      <c r="A34" s="28"/>
      <c r="B34" s="42"/>
      <c r="C34" s="42"/>
      <c r="D34" s="42"/>
      <c r="E34" s="49"/>
      <c r="F34" s="42"/>
      <c r="G34" s="42"/>
    </row>
    <row r="35" spans="1:7">
      <c r="A35" s="54"/>
      <c r="B35" s="55"/>
      <c r="C35" s="42"/>
      <c r="D35" s="42"/>
      <c r="E35" s="49"/>
      <c r="F35" s="42"/>
      <c r="G35" s="42"/>
    </row>
    <row r="36" spans="1:7" ht="15.75">
      <c r="A36" s="137" t="s">
        <v>136</v>
      </c>
      <c r="B36" s="137" t="s">
        <v>131</v>
      </c>
      <c r="C36" s="138"/>
      <c r="D36" s="138"/>
      <c r="E36" s="139"/>
      <c r="F36" s="153" t="s">
        <v>0</v>
      </c>
      <c r="G36" s="154">
        <f>F44+F70</f>
        <v>7000</v>
      </c>
    </row>
    <row r="37" spans="1:7">
      <c r="A37" s="54"/>
      <c r="B37" s="55"/>
      <c r="C37" s="42"/>
      <c r="D37" s="42"/>
      <c r="E37" s="49"/>
      <c r="F37" s="42"/>
      <c r="G37" s="42"/>
    </row>
    <row r="38" spans="1:7">
      <c r="A38" s="88"/>
      <c r="B38" s="89"/>
      <c r="C38" s="82"/>
      <c r="D38" s="82"/>
      <c r="E38" s="85"/>
      <c r="F38" s="82"/>
      <c r="G38" s="30"/>
    </row>
    <row r="39" spans="1:7" ht="15.75">
      <c r="A39" s="128" t="s">
        <v>12</v>
      </c>
      <c r="B39" s="19" t="s">
        <v>788</v>
      </c>
      <c r="C39" s="42"/>
      <c r="D39" s="42"/>
      <c r="E39" s="49"/>
      <c r="F39" s="42"/>
      <c r="G39" s="42"/>
    </row>
    <row r="40" spans="1:7">
      <c r="A40" s="54"/>
      <c r="B40" s="55"/>
      <c r="C40" s="42"/>
      <c r="D40" s="42"/>
      <c r="E40" s="49"/>
      <c r="F40" s="42"/>
      <c r="G40" s="42"/>
    </row>
    <row r="41" spans="1:7">
      <c r="A41" s="28"/>
      <c r="B41" s="57" t="s">
        <v>45</v>
      </c>
      <c r="C41" s="58" t="s">
        <v>57</v>
      </c>
      <c r="D41" s="58">
        <v>1</v>
      </c>
      <c r="E41" s="58" t="s">
        <v>5</v>
      </c>
      <c r="F41" s="58" t="s">
        <v>4</v>
      </c>
      <c r="G41" s="42"/>
    </row>
    <row r="42" spans="1:7">
      <c r="A42" s="28"/>
      <c r="B42" s="73" t="s">
        <v>789</v>
      </c>
      <c r="C42" s="61"/>
      <c r="D42" s="61">
        <v>4</v>
      </c>
      <c r="E42" s="61">
        <v>250</v>
      </c>
      <c r="F42" s="72">
        <f>E42*D42</f>
        <v>1000</v>
      </c>
      <c r="G42" s="42"/>
    </row>
    <row r="43" spans="1:7">
      <c r="A43" s="28"/>
      <c r="B43" s="73" t="s">
        <v>781</v>
      </c>
      <c r="C43" s="61"/>
      <c r="D43" s="61">
        <v>30</v>
      </c>
      <c r="E43" s="61">
        <v>100</v>
      </c>
      <c r="F43" s="72">
        <f>+D43*E43</f>
        <v>3000</v>
      </c>
      <c r="G43" s="42"/>
    </row>
    <row r="44" spans="1:7">
      <c r="A44" s="28"/>
      <c r="B44" s="438" t="s">
        <v>3</v>
      </c>
      <c r="C44" s="439"/>
      <c r="D44" s="439"/>
      <c r="E44" s="440"/>
      <c r="F44" s="393">
        <f>SUM(F42:F43)</f>
        <v>4000</v>
      </c>
      <c r="G44" s="42"/>
    </row>
    <row r="45" spans="1:7">
      <c r="A45" s="28"/>
      <c r="B45" s="62"/>
      <c r="C45" s="49"/>
      <c r="D45" s="42"/>
      <c r="E45" s="49"/>
      <c r="F45" s="42"/>
      <c r="G45" s="42"/>
    </row>
    <row r="46" spans="1:7">
      <c r="A46" s="54"/>
      <c r="B46" s="55"/>
      <c r="C46" s="42"/>
      <c r="D46" s="42"/>
      <c r="E46" s="49"/>
      <c r="F46" s="42"/>
      <c r="G46" s="42"/>
    </row>
    <row r="47" spans="1:7" ht="15.75">
      <c r="A47" s="128" t="s">
        <v>15</v>
      </c>
      <c r="B47" s="19" t="s">
        <v>47</v>
      </c>
      <c r="C47" s="42"/>
      <c r="D47" s="42"/>
      <c r="E47" s="49"/>
      <c r="F47" s="42"/>
      <c r="G47" s="42"/>
    </row>
    <row r="48" spans="1:7">
      <c r="A48" s="54"/>
      <c r="B48" s="55"/>
      <c r="C48" s="42"/>
      <c r="D48" s="42"/>
      <c r="E48" s="49"/>
      <c r="F48" s="42"/>
      <c r="G48" s="42"/>
    </row>
    <row r="49" spans="1:7">
      <c r="A49" s="28"/>
      <c r="B49" s="57" t="s">
        <v>45</v>
      </c>
      <c r="C49" s="58" t="s">
        <v>57</v>
      </c>
      <c r="D49" s="58" t="s">
        <v>24</v>
      </c>
      <c r="E49" s="58" t="s">
        <v>5</v>
      </c>
      <c r="F49" s="58" t="s">
        <v>4</v>
      </c>
      <c r="G49" s="42"/>
    </row>
    <row r="50" spans="1:7">
      <c r="A50" s="28"/>
      <c r="B50" s="25" t="s">
        <v>85</v>
      </c>
      <c r="C50" s="23" t="s">
        <v>2</v>
      </c>
      <c r="D50" s="23">
        <v>10</v>
      </c>
      <c r="E50" s="23">
        <v>10</v>
      </c>
      <c r="F50" s="25">
        <f>+D50*E50</f>
        <v>100</v>
      </c>
      <c r="G50" s="42"/>
    </row>
    <row r="51" spans="1:7" ht="25.5">
      <c r="A51" s="28"/>
      <c r="B51" s="414" t="s">
        <v>50</v>
      </c>
      <c r="C51" s="23" t="s">
        <v>2</v>
      </c>
      <c r="D51" s="23">
        <v>13</v>
      </c>
      <c r="E51" s="23">
        <v>5</v>
      </c>
      <c r="F51" s="25">
        <f>+D51*E51</f>
        <v>65</v>
      </c>
      <c r="G51" s="42"/>
    </row>
    <row r="52" spans="1:7">
      <c r="A52" s="28"/>
      <c r="B52" s="25" t="s">
        <v>152</v>
      </c>
      <c r="C52" s="23" t="s">
        <v>2</v>
      </c>
      <c r="D52" s="23">
        <v>12</v>
      </c>
      <c r="E52" s="23">
        <v>1.5</v>
      </c>
      <c r="F52" s="25">
        <f t="shared" ref="F52:F69" si="1">+D52*E52</f>
        <v>18</v>
      </c>
      <c r="G52" s="42"/>
    </row>
    <row r="53" spans="1:7">
      <c r="A53" s="28"/>
      <c r="B53" s="25" t="s">
        <v>315</v>
      </c>
      <c r="C53" s="23" t="s">
        <v>2</v>
      </c>
      <c r="D53" s="23">
        <v>12</v>
      </c>
      <c r="E53" s="23">
        <v>1</v>
      </c>
      <c r="F53" s="25">
        <f t="shared" si="1"/>
        <v>12</v>
      </c>
      <c r="G53" s="42"/>
    </row>
    <row r="54" spans="1:7">
      <c r="A54" s="28"/>
      <c r="B54" s="25" t="s">
        <v>74</v>
      </c>
      <c r="C54" s="23" t="s">
        <v>2</v>
      </c>
      <c r="D54" s="23">
        <v>12</v>
      </c>
      <c r="E54" s="23">
        <v>2.5</v>
      </c>
      <c r="F54" s="25">
        <f t="shared" si="1"/>
        <v>30</v>
      </c>
      <c r="G54" s="42"/>
    </row>
    <row r="55" spans="1:7">
      <c r="A55" s="28"/>
      <c r="B55" s="25" t="s">
        <v>339</v>
      </c>
      <c r="C55" s="23" t="s">
        <v>2</v>
      </c>
      <c r="D55" s="23">
        <v>12</v>
      </c>
      <c r="E55" s="23">
        <v>1.5</v>
      </c>
      <c r="F55" s="25">
        <f t="shared" si="1"/>
        <v>18</v>
      </c>
      <c r="G55" s="42"/>
    </row>
    <row r="56" spans="1:7">
      <c r="A56" s="28"/>
      <c r="B56" s="25" t="s">
        <v>316</v>
      </c>
      <c r="C56" s="23" t="s">
        <v>2</v>
      </c>
      <c r="D56" s="23">
        <v>15</v>
      </c>
      <c r="E56" s="23">
        <v>2.5</v>
      </c>
      <c r="F56" s="25">
        <f t="shared" si="1"/>
        <v>37.5</v>
      </c>
      <c r="G56" s="42"/>
    </row>
    <row r="57" spans="1:7">
      <c r="A57" s="28"/>
      <c r="B57" s="25" t="s">
        <v>49</v>
      </c>
      <c r="C57" s="23" t="s">
        <v>2</v>
      </c>
      <c r="D57" s="23">
        <v>15</v>
      </c>
      <c r="E57" s="23">
        <v>8</v>
      </c>
      <c r="F57" s="25">
        <f t="shared" si="1"/>
        <v>120</v>
      </c>
      <c r="G57" s="42"/>
    </row>
    <row r="58" spans="1:7">
      <c r="A58" s="28"/>
      <c r="B58" s="25" t="s">
        <v>75</v>
      </c>
      <c r="C58" s="23" t="s">
        <v>2</v>
      </c>
      <c r="D58" s="23">
        <v>15</v>
      </c>
      <c r="E58" s="23">
        <v>12</v>
      </c>
      <c r="F58" s="25">
        <f t="shared" si="1"/>
        <v>180</v>
      </c>
      <c r="G58" s="42"/>
    </row>
    <row r="59" spans="1:7">
      <c r="A59" s="28"/>
      <c r="B59" s="25" t="s">
        <v>73</v>
      </c>
      <c r="C59" s="23" t="s">
        <v>46</v>
      </c>
      <c r="D59" s="23">
        <v>15</v>
      </c>
      <c r="E59" s="23">
        <v>7</v>
      </c>
      <c r="F59" s="25">
        <f t="shared" si="1"/>
        <v>105</v>
      </c>
      <c r="G59" s="42"/>
    </row>
    <row r="60" spans="1:7">
      <c r="A60" s="28"/>
      <c r="B60" s="25" t="s">
        <v>147</v>
      </c>
      <c r="C60" s="23" t="s">
        <v>2</v>
      </c>
      <c r="D60" s="23">
        <v>15</v>
      </c>
      <c r="E60" s="23">
        <v>0.5</v>
      </c>
      <c r="F60" s="25">
        <f t="shared" si="1"/>
        <v>7.5</v>
      </c>
      <c r="G60" s="42"/>
    </row>
    <row r="61" spans="1:7">
      <c r="A61" s="28"/>
      <c r="B61" s="25" t="s">
        <v>104</v>
      </c>
      <c r="C61" s="23" t="s">
        <v>314</v>
      </c>
      <c r="D61" s="23">
        <v>15</v>
      </c>
      <c r="E61" s="23">
        <v>15</v>
      </c>
      <c r="F61" s="25">
        <f t="shared" si="1"/>
        <v>225</v>
      </c>
      <c r="G61" s="42"/>
    </row>
    <row r="62" spans="1:7">
      <c r="A62" s="28"/>
      <c r="B62" s="25" t="s">
        <v>322</v>
      </c>
      <c r="C62" s="23" t="s">
        <v>48</v>
      </c>
      <c r="D62" s="23">
        <v>24</v>
      </c>
      <c r="E62" s="23">
        <v>60</v>
      </c>
      <c r="F62" s="25">
        <f t="shared" si="1"/>
        <v>1440</v>
      </c>
      <c r="G62" s="42"/>
    </row>
    <row r="63" spans="1:7">
      <c r="A63" s="28"/>
      <c r="B63" s="25" t="s">
        <v>81</v>
      </c>
      <c r="C63" s="23" t="s">
        <v>2</v>
      </c>
      <c r="D63" s="23">
        <v>15</v>
      </c>
      <c r="E63" s="23">
        <v>6</v>
      </c>
      <c r="F63" s="25">
        <f t="shared" si="1"/>
        <v>90</v>
      </c>
      <c r="G63" s="42"/>
    </row>
    <row r="64" spans="1:7">
      <c r="A64" s="28"/>
      <c r="B64" s="25" t="s">
        <v>78</v>
      </c>
      <c r="C64" s="23" t="s">
        <v>2</v>
      </c>
      <c r="D64" s="23">
        <v>9</v>
      </c>
      <c r="E64" s="23">
        <v>3</v>
      </c>
      <c r="F64" s="25">
        <f t="shared" si="1"/>
        <v>27</v>
      </c>
      <c r="G64" s="42"/>
    </row>
    <row r="65" spans="1:8">
      <c r="A65" s="28"/>
      <c r="B65" s="25" t="s">
        <v>340</v>
      </c>
      <c r="C65" s="23" t="s">
        <v>2</v>
      </c>
      <c r="D65" s="23">
        <v>15</v>
      </c>
      <c r="E65" s="23">
        <v>4</v>
      </c>
      <c r="F65" s="25">
        <f t="shared" si="1"/>
        <v>60</v>
      </c>
      <c r="G65" s="42"/>
    </row>
    <row r="66" spans="1:8">
      <c r="A66" s="28"/>
      <c r="B66" s="25" t="s">
        <v>79</v>
      </c>
      <c r="C66" s="23" t="s">
        <v>2</v>
      </c>
      <c r="D66" s="23">
        <v>14</v>
      </c>
      <c r="E66" s="23">
        <v>15</v>
      </c>
      <c r="F66" s="25">
        <f t="shared" si="1"/>
        <v>210</v>
      </c>
      <c r="G66" s="42"/>
    </row>
    <row r="67" spans="1:8">
      <c r="A67" s="28"/>
      <c r="B67" s="25" t="s">
        <v>321</v>
      </c>
      <c r="C67" s="23" t="s">
        <v>2</v>
      </c>
      <c r="D67" s="23">
        <v>15</v>
      </c>
      <c r="E67" s="23">
        <v>12</v>
      </c>
      <c r="F67" s="25">
        <f t="shared" si="1"/>
        <v>180</v>
      </c>
      <c r="G67" s="42"/>
    </row>
    <row r="68" spans="1:8">
      <c r="A68" s="28"/>
      <c r="B68" s="25" t="s">
        <v>80</v>
      </c>
      <c r="C68" s="23" t="s">
        <v>2</v>
      </c>
      <c r="D68" s="23">
        <v>15</v>
      </c>
      <c r="E68" s="23">
        <v>2</v>
      </c>
      <c r="F68" s="25">
        <f t="shared" si="1"/>
        <v>30</v>
      </c>
      <c r="G68" s="42"/>
    </row>
    <row r="69" spans="1:8">
      <c r="A69" s="28"/>
      <c r="B69" s="25" t="s">
        <v>82</v>
      </c>
      <c r="C69" s="23" t="s">
        <v>2</v>
      </c>
      <c r="D69" s="23">
        <v>15</v>
      </c>
      <c r="E69" s="23">
        <v>3</v>
      </c>
      <c r="F69" s="25">
        <f t="shared" si="1"/>
        <v>45</v>
      </c>
      <c r="G69" s="42"/>
    </row>
    <row r="70" spans="1:8">
      <c r="A70" s="56"/>
      <c r="B70" s="438" t="s">
        <v>3</v>
      </c>
      <c r="C70" s="439"/>
      <c r="D70" s="439"/>
      <c r="E70" s="440"/>
      <c r="F70" s="59">
        <f>SUM(F50:F69)</f>
        <v>3000</v>
      </c>
      <c r="G70" s="42"/>
    </row>
    <row r="71" spans="1:8">
      <c r="A71" s="56"/>
      <c r="B71" s="76"/>
      <c r="C71" s="76"/>
      <c r="D71" s="76"/>
      <c r="E71" s="76"/>
      <c r="F71" s="42"/>
      <c r="G71" s="180">
        <v>955.73</v>
      </c>
    </row>
    <row r="72" spans="1:8">
      <c r="A72" s="56"/>
      <c r="B72" s="76"/>
      <c r="C72" s="76"/>
      <c r="D72" s="76"/>
      <c r="E72" s="76"/>
      <c r="F72" s="42"/>
      <c r="G72" s="180"/>
    </row>
    <row r="73" spans="1:8">
      <c r="A73" s="56"/>
      <c r="B73" s="76"/>
      <c r="C73" s="76"/>
      <c r="D73" s="76"/>
      <c r="E73" s="76"/>
      <c r="F73" s="42"/>
      <c r="G73" s="42"/>
    </row>
    <row r="74" spans="1:8">
      <c r="A74" s="56"/>
      <c r="B74" s="76"/>
      <c r="C74" s="76"/>
      <c r="D74" s="76"/>
      <c r="E74" s="76"/>
      <c r="F74" s="42"/>
      <c r="G74" s="42"/>
    </row>
    <row r="75" spans="1:8" ht="15.75">
      <c r="A75" s="489" t="s">
        <v>185</v>
      </c>
      <c r="B75" s="489"/>
      <c r="C75" s="489"/>
      <c r="D75" s="489"/>
      <c r="E75" s="489"/>
      <c r="F75" s="149" t="s">
        <v>0</v>
      </c>
      <c r="G75" s="150">
        <f>+G36+G20</f>
        <v>71300</v>
      </c>
      <c r="H75" s="167"/>
    </row>
    <row r="82" spans="9:9">
      <c r="I82" s="181"/>
    </row>
  </sheetData>
  <mergeCells count="12">
    <mergeCell ref="A1:G1"/>
    <mergeCell ref="C6:G7"/>
    <mergeCell ref="C9:F9"/>
    <mergeCell ref="A75:E75"/>
    <mergeCell ref="C10:F10"/>
    <mergeCell ref="C11:F11"/>
    <mergeCell ref="C12:F12"/>
    <mergeCell ref="B33:E33"/>
    <mergeCell ref="B44:E44"/>
    <mergeCell ref="B70:E70"/>
    <mergeCell ref="A18:G18"/>
    <mergeCell ref="A16:G16"/>
  </mergeCells>
  <conditionalFormatting sqref="C6">
    <cfRule type="aboveAverage" dxfId="1" priority="1" stopIfTrue="1" aboveAverage="0"/>
  </conditionalFormatting>
  <pageMargins left="0.70866141732283472" right="0.70866141732283472" top="0.74803149606299213" bottom="0.74803149606299213" header="0.31496062992125984" footer="0.31496062992125984"/>
  <pageSetup paperSize="9" scale="63" orientation="portrait" r:id="rId1"/>
  <rowBreaks count="1" manualBreakCount="1">
    <brk id="15" max="6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-0.499984740745262"/>
  </sheetPr>
  <dimension ref="A1:K99"/>
  <sheetViews>
    <sheetView view="pageBreakPreview" topLeftCell="A49" zoomScale="60" zoomScaleNormal="75" workbookViewId="0">
      <selection activeCell="B32" sqref="B32"/>
    </sheetView>
  </sheetViews>
  <sheetFormatPr defaultColWidth="11.42578125" defaultRowHeight="12.75"/>
  <cols>
    <col min="1" max="1" width="10.140625" customWidth="1"/>
    <col min="2" max="2" width="48.42578125" customWidth="1"/>
    <col min="3" max="3" width="18" customWidth="1"/>
    <col min="4" max="4" width="15.7109375" customWidth="1"/>
    <col min="5" max="5" width="11.140625" customWidth="1"/>
    <col min="6" max="6" width="14.7109375" customWidth="1"/>
    <col min="7" max="7" width="21.42578125" customWidth="1"/>
    <col min="8" max="8" width="13.28515625" bestFit="1" customWidth="1"/>
  </cols>
  <sheetData>
    <row r="1" spans="1:8" ht="20.25">
      <c r="A1" s="448" t="s">
        <v>179</v>
      </c>
      <c r="B1" s="449"/>
      <c r="C1" s="449"/>
      <c r="D1" s="449"/>
      <c r="E1" s="449"/>
      <c r="F1" s="449"/>
      <c r="G1" s="450"/>
      <c r="H1" s="396"/>
    </row>
    <row r="2" spans="1:8">
      <c r="A2" s="28"/>
      <c r="B2" s="28"/>
      <c r="C2" s="28"/>
      <c r="D2" s="28"/>
      <c r="E2" s="29"/>
      <c r="F2" s="28"/>
      <c r="G2" s="28"/>
    </row>
    <row r="3" spans="1:8" ht="15">
      <c r="A3" s="30"/>
      <c r="B3" s="31"/>
      <c r="C3" s="32"/>
      <c r="D3" s="28"/>
      <c r="E3" s="29"/>
      <c r="F3" s="28"/>
      <c r="G3" s="30"/>
    </row>
    <row r="4" spans="1:8" ht="15.75">
      <c r="A4" s="30"/>
      <c r="B4" s="86" t="s">
        <v>32</v>
      </c>
      <c r="C4" s="104" t="s">
        <v>139</v>
      </c>
      <c r="D4" s="100"/>
      <c r="E4" s="371"/>
      <c r="F4" s="100"/>
      <c r="G4" s="100"/>
    </row>
    <row r="5" spans="1:8" ht="15.75">
      <c r="A5" s="30"/>
      <c r="B5" s="86" t="s">
        <v>62</v>
      </c>
      <c r="C5" s="372" t="s">
        <v>140</v>
      </c>
      <c r="D5" s="129"/>
      <c r="E5" s="373"/>
      <c r="F5" s="129"/>
      <c r="G5" s="374" t="s">
        <v>1</v>
      </c>
    </row>
    <row r="6" spans="1:8" ht="15.75">
      <c r="A6" s="30"/>
      <c r="B6" s="375" t="str">
        <f>+'Gastos de Gestion'!B6</f>
        <v>EXPEDIENTE TECNICO</v>
      </c>
      <c r="C6" s="501" t="str">
        <f>G.General!C6</f>
        <v>“MEJORAMIENTO DE LA GESTION MUNICIPAL Y SERVICIO ADMINISTRATIVO DE LA MUNICIPALIDAD PROVINCIAL DE ABANCAY, DISTRITO DE ABANCAY, PROVINCIA DE ABANCAY, DEPARTAMENTO DE APURIMAC.</v>
      </c>
      <c r="D6" s="501"/>
      <c r="E6" s="501"/>
      <c r="F6" s="501"/>
      <c r="G6" s="501"/>
    </row>
    <row r="7" spans="1:8" ht="36.75" customHeight="1">
      <c r="A7" s="30"/>
      <c r="B7" s="375"/>
      <c r="C7" s="501"/>
      <c r="D7" s="501"/>
      <c r="E7" s="501"/>
      <c r="F7" s="501"/>
      <c r="G7" s="501"/>
    </row>
    <row r="8" spans="1:8" ht="15.75" thickBot="1">
      <c r="A8" s="30"/>
      <c r="B8" s="14"/>
      <c r="C8" s="15"/>
      <c r="D8" s="28"/>
      <c r="E8" s="35"/>
      <c r="F8" s="30"/>
      <c r="G8" s="30"/>
    </row>
    <row r="9" spans="1:8" ht="13.5" thickBot="1">
      <c r="A9" s="30"/>
      <c r="B9" s="157" t="s">
        <v>33</v>
      </c>
      <c r="C9" s="498" t="s">
        <v>34</v>
      </c>
      <c r="D9" s="499"/>
      <c r="E9" s="499"/>
      <c r="F9" s="500"/>
      <c r="G9" s="158" t="s">
        <v>181</v>
      </c>
    </row>
    <row r="10" spans="1:8" ht="24" customHeight="1">
      <c r="A10" s="30"/>
      <c r="B10" s="124" t="s">
        <v>135</v>
      </c>
      <c r="C10" s="505" t="s">
        <v>130</v>
      </c>
      <c r="D10" s="506"/>
      <c r="E10" s="506"/>
      <c r="F10" s="507"/>
      <c r="G10" s="352">
        <f>+G20</f>
        <v>180000</v>
      </c>
    </row>
    <row r="11" spans="1:8" ht="27" customHeight="1">
      <c r="A11" s="30"/>
      <c r="B11" s="123" t="s">
        <v>136</v>
      </c>
      <c r="C11" s="508" t="s">
        <v>131</v>
      </c>
      <c r="D11" s="509"/>
      <c r="E11" s="509"/>
      <c r="F11" s="510"/>
      <c r="G11" s="353">
        <f>+G40</f>
        <v>15496</v>
      </c>
    </row>
    <row r="12" spans="1:8" ht="26.45" customHeight="1" thickBot="1">
      <c r="A12" s="30"/>
      <c r="B12" s="123" t="s">
        <v>137</v>
      </c>
      <c r="C12" s="511" t="s">
        <v>132</v>
      </c>
      <c r="D12" s="512"/>
      <c r="E12" s="512"/>
      <c r="F12" s="513"/>
      <c r="G12" s="353">
        <f>G83</f>
        <v>15000</v>
      </c>
    </row>
    <row r="13" spans="1:8" ht="16.5" thickBot="1">
      <c r="A13" s="30"/>
      <c r="B13" s="159" t="s">
        <v>38</v>
      </c>
      <c r="C13" s="160"/>
      <c r="D13" s="161"/>
      <c r="E13" s="162"/>
      <c r="F13" s="163"/>
      <c r="G13" s="354">
        <f>SUM(G10:G12)</f>
        <v>210496</v>
      </c>
    </row>
    <row r="14" spans="1:8" ht="15">
      <c r="A14" s="30"/>
      <c r="B14" s="376"/>
      <c r="C14" s="377"/>
      <c r="D14" s="378"/>
      <c r="E14" s="379"/>
      <c r="F14" s="381"/>
      <c r="G14" s="380"/>
    </row>
    <row r="15" spans="1:8">
      <c r="A15" s="41"/>
      <c r="B15" s="41"/>
      <c r="C15" s="30"/>
      <c r="D15" s="42"/>
      <c r="E15" s="35"/>
      <c r="F15" s="30"/>
      <c r="G15" s="42"/>
    </row>
    <row r="16" spans="1:8" ht="23.25">
      <c r="A16" s="460" t="s">
        <v>39</v>
      </c>
      <c r="B16" s="461"/>
      <c r="C16" s="461"/>
      <c r="D16" s="461"/>
      <c r="E16" s="461"/>
      <c r="F16" s="461"/>
      <c r="G16" s="461"/>
    </row>
    <row r="17" spans="1:7" ht="23.25">
      <c r="A17" s="43"/>
      <c r="B17" s="44"/>
      <c r="C17" s="45"/>
      <c r="D17" s="44"/>
      <c r="E17" s="29"/>
      <c r="F17" s="44"/>
      <c r="G17" s="44"/>
    </row>
    <row r="18" spans="1:7" ht="23.25">
      <c r="A18" s="460" t="s">
        <v>182</v>
      </c>
      <c r="B18" s="460"/>
      <c r="C18" s="460"/>
      <c r="D18" s="460"/>
      <c r="E18" s="460"/>
      <c r="F18" s="460"/>
      <c r="G18" s="460"/>
    </row>
    <row r="19" spans="1:7">
      <c r="A19" s="82"/>
      <c r="B19" s="82"/>
      <c r="C19" s="83"/>
      <c r="D19" s="84"/>
      <c r="E19" s="85"/>
      <c r="F19" s="82"/>
      <c r="G19" s="82"/>
    </row>
    <row r="20" spans="1:7" ht="15.75">
      <c r="A20" s="132" t="s">
        <v>135</v>
      </c>
      <c r="B20" s="132" t="s">
        <v>130</v>
      </c>
      <c r="C20" s="133"/>
      <c r="D20" s="133"/>
      <c r="E20" s="135"/>
      <c r="F20" s="155" t="s">
        <v>0</v>
      </c>
      <c r="G20" s="156">
        <f>+F30+F38</f>
        <v>180000</v>
      </c>
    </row>
    <row r="21" spans="1:7">
      <c r="A21" s="52"/>
      <c r="B21" s="53"/>
      <c r="C21" s="42"/>
      <c r="D21" s="42"/>
      <c r="E21" s="49"/>
      <c r="F21" s="42"/>
      <c r="G21" s="42"/>
    </row>
    <row r="22" spans="1:7" ht="15.75">
      <c r="A22" s="18" t="s">
        <v>12</v>
      </c>
      <c r="B22" s="19" t="s">
        <v>13</v>
      </c>
      <c r="C22" s="42"/>
      <c r="D22" s="42"/>
      <c r="E22" s="49"/>
      <c r="F22" s="42"/>
      <c r="G22" s="42"/>
    </row>
    <row r="23" spans="1:7">
      <c r="A23" s="56"/>
      <c r="B23" s="42"/>
      <c r="C23" s="42"/>
      <c r="D23" s="42"/>
      <c r="E23" s="49"/>
      <c r="F23" s="42"/>
      <c r="G23" s="42"/>
    </row>
    <row r="24" spans="1:7">
      <c r="A24" s="28"/>
      <c r="B24" s="20" t="s">
        <v>41</v>
      </c>
      <c r="C24" s="42"/>
      <c r="D24" s="42"/>
      <c r="E24" s="49"/>
      <c r="F24" s="42"/>
      <c r="G24" s="42"/>
    </row>
    <row r="25" spans="1:7">
      <c r="A25" s="28"/>
      <c r="B25" s="55"/>
      <c r="C25" s="42"/>
      <c r="D25" s="42"/>
      <c r="E25" s="49"/>
      <c r="F25" s="42"/>
      <c r="G25" s="42"/>
    </row>
    <row r="26" spans="1:7">
      <c r="A26" s="56"/>
      <c r="B26" s="57" t="s">
        <v>42</v>
      </c>
      <c r="C26" s="58" t="s">
        <v>43</v>
      </c>
      <c r="D26" s="58" t="s">
        <v>44</v>
      </c>
      <c r="E26" s="58" t="s">
        <v>14</v>
      </c>
      <c r="F26" s="58" t="s">
        <v>4</v>
      </c>
      <c r="G26" s="42"/>
    </row>
    <row r="27" spans="1:7">
      <c r="A27" s="28"/>
      <c r="B27" s="26" t="s">
        <v>183</v>
      </c>
      <c r="C27" s="61">
        <v>2</v>
      </c>
      <c r="D27" s="61">
        <v>4</v>
      </c>
      <c r="E27" s="61">
        <v>7500</v>
      </c>
      <c r="F27" s="26">
        <f>+C27*D27*E27</f>
        <v>60000</v>
      </c>
      <c r="G27" s="42"/>
    </row>
    <row r="28" spans="1:7">
      <c r="A28" s="28"/>
      <c r="B28" s="59" t="s">
        <v>192</v>
      </c>
      <c r="C28" s="164">
        <v>1</v>
      </c>
      <c r="D28" s="164">
        <v>4</v>
      </c>
      <c r="E28" s="164">
        <v>4500</v>
      </c>
      <c r="F28" s="26">
        <f t="shared" ref="F28:F29" si="0">+C28*D28*E28</f>
        <v>18000</v>
      </c>
      <c r="G28" s="42"/>
    </row>
    <row r="29" spans="1:7">
      <c r="A29" s="28"/>
      <c r="B29" s="196" t="s">
        <v>193</v>
      </c>
      <c r="C29" s="164">
        <v>2</v>
      </c>
      <c r="D29" s="164">
        <v>4</v>
      </c>
      <c r="E29" s="164">
        <v>4500</v>
      </c>
      <c r="F29" s="26">
        <f t="shared" si="0"/>
        <v>36000</v>
      </c>
      <c r="G29" s="42"/>
    </row>
    <row r="30" spans="1:7">
      <c r="A30" s="30"/>
      <c r="B30" s="438" t="s">
        <v>3</v>
      </c>
      <c r="C30" s="439"/>
      <c r="D30" s="439"/>
      <c r="E30" s="440"/>
      <c r="F30" s="59">
        <f>SUM(F27:F29)</f>
        <v>114000</v>
      </c>
      <c r="G30" s="42"/>
    </row>
    <row r="31" spans="1:7">
      <c r="A31" s="28"/>
      <c r="B31" s="42"/>
      <c r="C31" s="42"/>
      <c r="D31" s="42"/>
      <c r="E31" s="49"/>
      <c r="F31" s="42"/>
      <c r="G31" s="42"/>
    </row>
    <row r="32" spans="1:7">
      <c r="A32" s="28"/>
      <c r="B32" s="20" t="s">
        <v>797</v>
      </c>
      <c r="C32" s="42"/>
      <c r="D32" s="42"/>
      <c r="E32" s="49"/>
      <c r="F32" s="42"/>
      <c r="G32" s="42"/>
    </row>
    <row r="33" spans="1:7">
      <c r="A33" s="28"/>
      <c r="B33" s="55"/>
      <c r="C33" s="42"/>
      <c r="D33" s="42"/>
      <c r="E33" s="49"/>
      <c r="F33" s="42"/>
      <c r="G33" s="42"/>
    </row>
    <row r="34" spans="1:7">
      <c r="A34" s="56"/>
      <c r="B34" s="57" t="s">
        <v>42</v>
      </c>
      <c r="C34" s="58" t="s">
        <v>43</v>
      </c>
      <c r="D34" s="58" t="s">
        <v>44</v>
      </c>
      <c r="E34" s="58" t="s">
        <v>14</v>
      </c>
      <c r="F34" s="58" t="s">
        <v>4</v>
      </c>
      <c r="G34" s="42"/>
    </row>
    <row r="35" spans="1:7">
      <c r="A35" s="28"/>
      <c r="B35" s="26" t="s">
        <v>798</v>
      </c>
      <c r="C35" s="61">
        <v>1</v>
      </c>
      <c r="D35" s="61">
        <v>4</v>
      </c>
      <c r="E35" s="61">
        <v>7500</v>
      </c>
      <c r="F35" s="26">
        <f>+C35*D35*E35</f>
        <v>30000</v>
      </c>
      <c r="G35" s="42"/>
    </row>
    <row r="36" spans="1:7">
      <c r="A36" s="28"/>
      <c r="B36" s="59" t="s">
        <v>799</v>
      </c>
      <c r="C36" s="164">
        <v>1</v>
      </c>
      <c r="D36" s="164">
        <v>4</v>
      </c>
      <c r="E36" s="164">
        <v>4500</v>
      </c>
      <c r="F36" s="26">
        <f t="shared" ref="F36:F37" si="1">+C36*D36*E36</f>
        <v>18000</v>
      </c>
      <c r="G36" s="42"/>
    </row>
    <row r="37" spans="1:7">
      <c r="A37" s="28"/>
      <c r="B37" s="196" t="s">
        <v>800</v>
      </c>
      <c r="C37" s="164">
        <v>1</v>
      </c>
      <c r="D37" s="164">
        <v>4</v>
      </c>
      <c r="E37" s="164">
        <v>4500</v>
      </c>
      <c r="F37" s="26">
        <f t="shared" si="1"/>
        <v>18000</v>
      </c>
      <c r="G37" s="42"/>
    </row>
    <row r="38" spans="1:7">
      <c r="A38" s="30"/>
      <c r="B38" s="438" t="s">
        <v>3</v>
      </c>
      <c r="C38" s="439"/>
      <c r="D38" s="439"/>
      <c r="E38" s="440"/>
      <c r="F38" s="59">
        <f>SUM(F35:F37)</f>
        <v>66000</v>
      </c>
      <c r="G38" s="42"/>
    </row>
    <row r="39" spans="1:7">
      <c r="A39" s="54"/>
      <c r="B39" s="55"/>
      <c r="C39" s="42"/>
      <c r="D39" s="42"/>
      <c r="E39" s="49"/>
      <c r="F39" s="42"/>
      <c r="G39" s="42"/>
    </row>
    <row r="40" spans="1:7" ht="15.75">
      <c r="A40" s="137" t="s">
        <v>136</v>
      </c>
      <c r="B40" s="137" t="s">
        <v>131</v>
      </c>
      <c r="C40" s="138"/>
      <c r="D40" s="138"/>
      <c r="E40" s="139"/>
      <c r="F40" s="153" t="s">
        <v>0</v>
      </c>
      <c r="G40" s="154">
        <f>F48+F54+F80</f>
        <v>15496</v>
      </c>
    </row>
    <row r="41" spans="1:7">
      <c r="A41" s="54"/>
      <c r="B41" s="55"/>
      <c r="C41" s="42"/>
      <c r="D41" s="42"/>
      <c r="E41" s="49"/>
      <c r="F41" s="42"/>
      <c r="G41" s="42"/>
    </row>
    <row r="42" spans="1:7">
      <c r="A42" s="88"/>
      <c r="B42" s="89"/>
      <c r="C42" s="82"/>
      <c r="D42" s="82"/>
      <c r="E42" s="85"/>
      <c r="F42" s="82"/>
      <c r="G42" s="30"/>
    </row>
    <row r="43" spans="1:7" ht="15.75">
      <c r="A43" s="128" t="s">
        <v>12</v>
      </c>
      <c r="B43" s="19" t="s">
        <v>160</v>
      </c>
      <c r="C43" s="42"/>
      <c r="D43" s="42"/>
      <c r="E43" s="49"/>
      <c r="F43" s="42"/>
      <c r="G43" s="42"/>
    </row>
    <row r="44" spans="1:7">
      <c r="A44" s="54"/>
      <c r="B44" s="55"/>
      <c r="C44" s="42"/>
      <c r="D44" s="42"/>
      <c r="E44" s="49"/>
      <c r="F44" s="42"/>
      <c r="G44" s="42"/>
    </row>
    <row r="45" spans="1:7">
      <c r="A45" s="28"/>
      <c r="B45" s="57" t="s">
        <v>45</v>
      </c>
      <c r="C45" s="58" t="s">
        <v>57</v>
      </c>
      <c r="D45" s="58" t="s">
        <v>24</v>
      </c>
      <c r="E45" s="58" t="s">
        <v>5</v>
      </c>
      <c r="F45" s="58" t="s">
        <v>4</v>
      </c>
      <c r="G45" s="42"/>
    </row>
    <row r="46" spans="1:7">
      <c r="A46" s="28"/>
      <c r="B46" s="22" t="s">
        <v>158</v>
      </c>
      <c r="C46" s="23" t="s">
        <v>2</v>
      </c>
      <c r="D46" s="23">
        <v>10</v>
      </c>
      <c r="E46" s="23">
        <v>80</v>
      </c>
      <c r="F46" s="67">
        <f>E46*D46</f>
        <v>800</v>
      </c>
      <c r="G46" s="42"/>
    </row>
    <row r="47" spans="1:7">
      <c r="A47" s="28"/>
      <c r="B47" s="25" t="s">
        <v>159</v>
      </c>
      <c r="C47" s="23" t="s">
        <v>66</v>
      </c>
      <c r="D47" s="23">
        <v>1</v>
      </c>
      <c r="E47" s="23">
        <v>2000</v>
      </c>
      <c r="F47" s="67">
        <f>+D47*E47</f>
        <v>2000</v>
      </c>
      <c r="G47" s="42"/>
    </row>
    <row r="48" spans="1:7">
      <c r="A48" s="28"/>
      <c r="B48" s="438" t="s">
        <v>3</v>
      </c>
      <c r="C48" s="439"/>
      <c r="D48" s="439"/>
      <c r="E48" s="440"/>
      <c r="F48" s="59">
        <f>SUM(F46:F47)</f>
        <v>2800</v>
      </c>
      <c r="G48" s="42"/>
    </row>
    <row r="49" spans="1:7">
      <c r="A49" s="28"/>
      <c r="B49" s="62"/>
      <c r="C49" s="49"/>
      <c r="D49" s="42"/>
      <c r="E49" s="49"/>
      <c r="F49" s="42"/>
      <c r="G49" s="42"/>
    </row>
    <row r="50" spans="1:7">
      <c r="A50" s="63" t="s">
        <v>15</v>
      </c>
      <c r="B50" s="55" t="s">
        <v>115</v>
      </c>
      <c r="C50" s="42"/>
      <c r="D50" s="42"/>
      <c r="E50" s="49"/>
      <c r="F50" s="42"/>
      <c r="G50" s="42"/>
    </row>
    <row r="51" spans="1:7">
      <c r="A51" s="63"/>
      <c r="B51" s="55"/>
      <c r="C51" s="42"/>
      <c r="D51" s="42"/>
      <c r="E51" s="49"/>
      <c r="F51" s="42"/>
      <c r="G51" s="42"/>
    </row>
    <row r="52" spans="1:7">
      <c r="A52" s="28"/>
      <c r="B52" s="57" t="s">
        <v>45</v>
      </c>
      <c r="C52" s="58" t="s">
        <v>57</v>
      </c>
      <c r="D52" s="58" t="s">
        <v>24</v>
      </c>
      <c r="E52" s="58" t="s">
        <v>5</v>
      </c>
      <c r="F52" s="58" t="s">
        <v>4</v>
      </c>
      <c r="G52" s="42"/>
    </row>
    <row r="53" spans="1:7">
      <c r="A53" s="28"/>
      <c r="B53" s="73" t="s">
        <v>161</v>
      </c>
      <c r="C53" s="23" t="s">
        <v>57</v>
      </c>
      <c r="D53" s="61">
        <v>5000</v>
      </c>
      <c r="E53" s="61">
        <v>0.1</v>
      </c>
      <c r="F53" s="25">
        <f>+D53*E53</f>
        <v>500</v>
      </c>
      <c r="G53" s="42"/>
    </row>
    <row r="54" spans="1:7">
      <c r="A54" s="56"/>
      <c r="B54" s="438" t="s">
        <v>3</v>
      </c>
      <c r="C54" s="439"/>
      <c r="D54" s="439"/>
      <c r="E54" s="440"/>
      <c r="F54" s="59">
        <f>SUM(F53:F53)</f>
        <v>500</v>
      </c>
      <c r="G54" s="42"/>
    </row>
    <row r="55" spans="1:7">
      <c r="A55" s="54"/>
      <c r="B55" s="55"/>
      <c r="C55" s="42"/>
      <c r="D55" s="42"/>
      <c r="E55" s="49"/>
      <c r="F55" s="42"/>
      <c r="G55" s="42"/>
    </row>
    <row r="56" spans="1:7" ht="15.75">
      <c r="A56" s="128" t="s">
        <v>16</v>
      </c>
      <c r="B56" s="19" t="s">
        <v>47</v>
      </c>
      <c r="C56" s="42"/>
      <c r="D56" s="42"/>
      <c r="E56" s="49"/>
      <c r="F56" s="42"/>
      <c r="G56" s="42"/>
    </row>
    <row r="57" spans="1:7">
      <c r="A57" s="54"/>
      <c r="B57" s="55"/>
      <c r="C57" s="42"/>
      <c r="D57" s="42"/>
      <c r="E57" s="49"/>
      <c r="F57" s="42"/>
      <c r="G57" s="42"/>
    </row>
    <row r="58" spans="1:7">
      <c r="A58" s="28"/>
      <c r="B58" s="57" t="s">
        <v>45</v>
      </c>
      <c r="C58" s="58" t="s">
        <v>57</v>
      </c>
      <c r="D58" s="58" t="s">
        <v>24</v>
      </c>
      <c r="E58" s="58" t="s">
        <v>5</v>
      </c>
      <c r="F58" s="58" t="s">
        <v>4</v>
      </c>
      <c r="G58" s="42"/>
    </row>
    <row r="59" spans="1:7">
      <c r="A59" s="28"/>
      <c r="B59" s="25" t="s">
        <v>85</v>
      </c>
      <c r="C59" s="23" t="s">
        <v>2</v>
      </c>
      <c r="D59" s="23">
        <v>20</v>
      </c>
      <c r="E59" s="23">
        <v>10</v>
      </c>
      <c r="F59" s="25">
        <f>+D59*E59</f>
        <v>200</v>
      </c>
      <c r="G59" s="42"/>
    </row>
    <row r="60" spans="1:7" ht="25.5">
      <c r="A60" s="28"/>
      <c r="B60" s="414" t="s">
        <v>50</v>
      </c>
      <c r="C60" s="23" t="s">
        <v>2</v>
      </c>
      <c r="D60" s="23">
        <v>20</v>
      </c>
      <c r="E60" s="23">
        <v>5</v>
      </c>
      <c r="F60" s="25">
        <f>+D60*E60</f>
        <v>100</v>
      </c>
      <c r="G60" s="42"/>
    </row>
    <row r="61" spans="1:7">
      <c r="A61" s="28"/>
      <c r="B61" s="25" t="s">
        <v>152</v>
      </c>
      <c r="C61" s="23" t="s">
        <v>2</v>
      </c>
      <c r="D61" s="23">
        <v>20</v>
      </c>
      <c r="E61" s="23">
        <v>2</v>
      </c>
      <c r="F61" s="25">
        <f t="shared" ref="F61:F78" si="2">+D61*E61</f>
        <v>40</v>
      </c>
      <c r="G61" s="42"/>
    </row>
    <row r="62" spans="1:7">
      <c r="A62" s="28"/>
      <c r="B62" s="25" t="s">
        <v>315</v>
      </c>
      <c r="C62" s="23" t="s">
        <v>2</v>
      </c>
      <c r="D62" s="23">
        <v>20</v>
      </c>
      <c r="E62" s="23">
        <v>1</v>
      </c>
      <c r="F62" s="25">
        <f t="shared" si="2"/>
        <v>20</v>
      </c>
      <c r="G62" s="42"/>
    </row>
    <row r="63" spans="1:7">
      <c r="A63" s="28"/>
      <c r="B63" s="25" t="s">
        <v>74</v>
      </c>
      <c r="C63" s="23" t="s">
        <v>2</v>
      </c>
      <c r="D63" s="23">
        <v>20</v>
      </c>
      <c r="E63" s="23">
        <v>3</v>
      </c>
      <c r="F63" s="25">
        <f t="shared" si="2"/>
        <v>60</v>
      </c>
      <c r="G63" s="42"/>
    </row>
    <row r="64" spans="1:7">
      <c r="A64" s="28"/>
      <c r="B64" s="25" t="s">
        <v>339</v>
      </c>
      <c r="C64" s="23" t="s">
        <v>2</v>
      </c>
      <c r="D64" s="23">
        <v>20</v>
      </c>
      <c r="E64" s="23">
        <v>2</v>
      </c>
      <c r="F64" s="25">
        <f t="shared" si="2"/>
        <v>40</v>
      </c>
      <c r="G64" s="42"/>
    </row>
    <row r="65" spans="1:7">
      <c r="A65" s="28"/>
      <c r="B65" s="25" t="s">
        <v>316</v>
      </c>
      <c r="C65" s="23" t="s">
        <v>2</v>
      </c>
      <c r="D65" s="23">
        <v>20</v>
      </c>
      <c r="E65" s="23">
        <v>3</v>
      </c>
      <c r="F65" s="25">
        <f t="shared" si="2"/>
        <v>60</v>
      </c>
      <c r="G65" s="42"/>
    </row>
    <row r="66" spans="1:7">
      <c r="A66" s="28"/>
      <c r="B66" s="25" t="s">
        <v>49</v>
      </c>
      <c r="C66" s="23" t="s">
        <v>2</v>
      </c>
      <c r="D66" s="23">
        <v>20</v>
      </c>
      <c r="E66" s="23">
        <v>10</v>
      </c>
      <c r="F66" s="25">
        <f t="shared" si="2"/>
        <v>200</v>
      </c>
      <c r="G66" s="42"/>
    </row>
    <row r="67" spans="1:7">
      <c r="A67" s="28"/>
      <c r="B67" s="25" t="s">
        <v>75</v>
      </c>
      <c r="C67" s="23" t="s">
        <v>2</v>
      </c>
      <c r="D67" s="23">
        <v>20</v>
      </c>
      <c r="E67" s="23">
        <v>15</v>
      </c>
      <c r="F67" s="25">
        <f t="shared" si="2"/>
        <v>300</v>
      </c>
      <c r="G67" s="42"/>
    </row>
    <row r="68" spans="1:7">
      <c r="A68" s="28"/>
      <c r="B68" s="25" t="s">
        <v>73</v>
      </c>
      <c r="C68" s="23" t="s">
        <v>46</v>
      </c>
      <c r="D68" s="23">
        <v>20</v>
      </c>
      <c r="E68" s="23">
        <v>7</v>
      </c>
      <c r="F68" s="25">
        <f t="shared" si="2"/>
        <v>140</v>
      </c>
      <c r="G68" s="42"/>
    </row>
    <row r="69" spans="1:7">
      <c r="A69" s="28"/>
      <c r="B69" s="25" t="s">
        <v>147</v>
      </c>
      <c r="C69" s="23" t="s">
        <v>2</v>
      </c>
      <c r="D69" s="23">
        <v>20</v>
      </c>
      <c r="E69" s="23">
        <v>1</v>
      </c>
      <c r="F69" s="25">
        <f t="shared" si="2"/>
        <v>20</v>
      </c>
      <c r="G69" s="42"/>
    </row>
    <row r="70" spans="1:7">
      <c r="A70" s="28"/>
      <c r="B70" s="25" t="s">
        <v>104</v>
      </c>
      <c r="C70" s="23" t="s">
        <v>314</v>
      </c>
      <c r="D70" s="23">
        <v>20</v>
      </c>
      <c r="E70" s="23">
        <v>15</v>
      </c>
      <c r="F70" s="25">
        <f t="shared" si="2"/>
        <v>300</v>
      </c>
      <c r="G70" s="42"/>
    </row>
    <row r="71" spans="1:7">
      <c r="A71" s="28"/>
      <c r="B71" s="25" t="s">
        <v>322</v>
      </c>
      <c r="C71" s="23" t="s">
        <v>48</v>
      </c>
      <c r="D71" s="23">
        <v>20</v>
      </c>
      <c r="E71" s="23">
        <v>60</v>
      </c>
      <c r="F71" s="25">
        <f t="shared" si="2"/>
        <v>1200</v>
      </c>
      <c r="G71" s="42"/>
    </row>
    <row r="72" spans="1:7">
      <c r="A72" s="28"/>
      <c r="B72" s="25" t="s">
        <v>81</v>
      </c>
      <c r="C72" s="23" t="s">
        <v>2</v>
      </c>
      <c r="D72" s="23">
        <v>20</v>
      </c>
      <c r="E72" s="23">
        <v>6</v>
      </c>
      <c r="F72" s="25">
        <f t="shared" si="2"/>
        <v>120</v>
      </c>
      <c r="G72" s="42"/>
    </row>
    <row r="73" spans="1:7">
      <c r="A73" s="28"/>
      <c r="B73" s="25" t="s">
        <v>78</v>
      </c>
      <c r="C73" s="23" t="s">
        <v>2</v>
      </c>
      <c r="D73" s="23">
        <v>20</v>
      </c>
      <c r="E73" s="23">
        <v>3</v>
      </c>
      <c r="F73" s="25">
        <f t="shared" si="2"/>
        <v>60</v>
      </c>
      <c r="G73" s="42"/>
    </row>
    <row r="74" spans="1:7">
      <c r="A74" s="28"/>
      <c r="B74" s="25" t="s">
        <v>340</v>
      </c>
      <c r="C74" s="23" t="s">
        <v>2</v>
      </c>
      <c r="D74" s="23">
        <v>20</v>
      </c>
      <c r="E74" s="23">
        <v>4</v>
      </c>
      <c r="F74" s="25">
        <f t="shared" si="2"/>
        <v>80</v>
      </c>
      <c r="G74" s="42"/>
    </row>
    <row r="75" spans="1:7">
      <c r="A75" s="28"/>
      <c r="B75" s="25" t="s">
        <v>79</v>
      </c>
      <c r="C75" s="23" t="s">
        <v>2</v>
      </c>
      <c r="D75" s="23">
        <v>20</v>
      </c>
      <c r="E75" s="23">
        <v>15</v>
      </c>
      <c r="F75" s="25">
        <f t="shared" si="2"/>
        <v>300</v>
      </c>
      <c r="G75" s="42"/>
    </row>
    <row r="76" spans="1:7">
      <c r="A76" s="28"/>
      <c r="B76" s="25" t="s">
        <v>321</v>
      </c>
      <c r="C76" s="23" t="s">
        <v>2</v>
      </c>
      <c r="D76" s="23">
        <v>20</v>
      </c>
      <c r="E76" s="23">
        <v>12</v>
      </c>
      <c r="F76" s="25">
        <f t="shared" si="2"/>
        <v>240</v>
      </c>
      <c r="G76" s="42"/>
    </row>
    <row r="77" spans="1:7">
      <c r="A77" s="28"/>
      <c r="B77" s="25" t="s">
        <v>80</v>
      </c>
      <c r="C77" s="23" t="s">
        <v>2</v>
      </c>
      <c r="D77" s="23">
        <v>20</v>
      </c>
      <c r="E77" s="23">
        <v>2</v>
      </c>
      <c r="F77" s="25">
        <f t="shared" si="2"/>
        <v>40</v>
      </c>
      <c r="G77" s="42"/>
    </row>
    <row r="78" spans="1:7">
      <c r="A78" s="28"/>
      <c r="B78" s="25" t="s">
        <v>82</v>
      </c>
      <c r="C78" s="23" t="s">
        <v>2</v>
      </c>
      <c r="D78" s="23">
        <v>20</v>
      </c>
      <c r="E78" s="23">
        <v>3</v>
      </c>
      <c r="F78" s="25">
        <f t="shared" si="2"/>
        <v>60</v>
      </c>
      <c r="G78" s="42"/>
    </row>
    <row r="79" spans="1:7">
      <c r="A79" s="28"/>
      <c r="B79" s="22" t="s">
        <v>27</v>
      </c>
      <c r="C79" s="23" t="s">
        <v>10</v>
      </c>
      <c r="D79" s="23">
        <v>1</v>
      </c>
      <c r="E79" s="23">
        <f>9000-384</f>
        <v>8616</v>
      </c>
      <c r="F79" s="67">
        <f>+D79*E79</f>
        <v>8616</v>
      </c>
      <c r="G79" s="42"/>
    </row>
    <row r="80" spans="1:7">
      <c r="A80" s="56"/>
      <c r="B80" s="438" t="s">
        <v>3</v>
      </c>
      <c r="C80" s="439"/>
      <c r="D80" s="439"/>
      <c r="E80" s="440"/>
      <c r="F80" s="59">
        <f>SUM(F59:F79)</f>
        <v>12196</v>
      </c>
      <c r="G80" s="42"/>
    </row>
    <row r="81" spans="1:7">
      <c r="A81" s="56"/>
      <c r="B81" s="76"/>
      <c r="C81" s="76"/>
      <c r="D81" s="76"/>
      <c r="E81" s="76"/>
      <c r="F81" s="42"/>
      <c r="G81" s="182"/>
    </row>
    <row r="82" spans="1:7">
      <c r="A82" s="56"/>
      <c r="B82" s="76"/>
      <c r="C82" s="76"/>
      <c r="D82" s="76"/>
      <c r="E82" s="76"/>
      <c r="F82" s="42"/>
      <c r="G82" s="182"/>
    </row>
    <row r="83" spans="1:7" ht="15.75">
      <c r="A83" s="137" t="s">
        <v>137</v>
      </c>
      <c r="B83" s="137" t="s">
        <v>132</v>
      </c>
      <c r="C83" s="138"/>
      <c r="D83" s="138"/>
      <c r="E83" s="139"/>
      <c r="F83" s="153" t="s">
        <v>0</v>
      </c>
      <c r="G83" s="154">
        <f>F92</f>
        <v>15000</v>
      </c>
    </row>
    <row r="84" spans="1:7">
      <c r="A84" s="54"/>
      <c r="B84" s="55"/>
      <c r="C84" s="42"/>
      <c r="D84" s="42"/>
      <c r="E84" s="49"/>
      <c r="F84" s="42"/>
      <c r="G84" s="42"/>
    </row>
    <row r="85" spans="1:7">
      <c r="A85" s="88"/>
      <c r="B85" s="89"/>
      <c r="C85" s="82"/>
      <c r="D85" s="82"/>
      <c r="E85" s="85"/>
      <c r="F85" s="82"/>
      <c r="G85" s="30"/>
    </row>
    <row r="86" spans="1:7" ht="15.75">
      <c r="A86" s="128" t="s">
        <v>12</v>
      </c>
      <c r="B86" s="19" t="s">
        <v>30</v>
      </c>
      <c r="C86" s="42"/>
      <c r="D86" s="42"/>
      <c r="E86" s="49"/>
      <c r="F86" s="42"/>
      <c r="G86" s="42"/>
    </row>
    <row r="87" spans="1:7">
      <c r="A87" s="54"/>
      <c r="B87" s="55"/>
      <c r="C87" s="42"/>
      <c r="D87" s="42"/>
      <c r="E87" s="49"/>
      <c r="F87" s="42"/>
      <c r="G87" s="42"/>
    </row>
    <row r="88" spans="1:7">
      <c r="A88" s="28"/>
      <c r="B88" s="57" t="s">
        <v>45</v>
      </c>
      <c r="C88" s="58" t="s">
        <v>57</v>
      </c>
      <c r="D88" s="58">
        <v>1</v>
      </c>
      <c r="E88" s="58" t="s">
        <v>5</v>
      </c>
      <c r="F88" s="58" t="s">
        <v>4</v>
      </c>
      <c r="G88" s="42"/>
    </row>
    <row r="89" spans="1:7" ht="13.5">
      <c r="A89" s="28"/>
      <c r="B89" s="22" t="s">
        <v>119</v>
      </c>
      <c r="C89" s="23" t="s">
        <v>189</v>
      </c>
      <c r="D89" s="183">
        <v>1</v>
      </c>
      <c r="E89" s="183">
        <v>5000</v>
      </c>
      <c r="F89" s="67">
        <f>E89*D89</f>
        <v>5000</v>
      </c>
      <c r="G89" s="42"/>
    </row>
    <row r="90" spans="1:7" ht="13.5">
      <c r="A90" s="28"/>
      <c r="B90" s="22" t="s">
        <v>187</v>
      </c>
      <c r="C90" s="23" t="s">
        <v>189</v>
      </c>
      <c r="D90" s="183">
        <v>1</v>
      </c>
      <c r="E90" s="183">
        <v>5000</v>
      </c>
      <c r="F90" s="67">
        <f>E90*D90</f>
        <v>5000</v>
      </c>
      <c r="G90" s="42"/>
    </row>
    <row r="91" spans="1:7" ht="13.5">
      <c r="A91" s="28"/>
      <c r="B91" s="25" t="s">
        <v>188</v>
      </c>
      <c r="C91" s="23" t="s">
        <v>189</v>
      </c>
      <c r="D91" s="183">
        <v>1</v>
      </c>
      <c r="E91" s="183">
        <v>5000</v>
      </c>
      <c r="F91" s="67">
        <f>+D91*E91</f>
        <v>5000</v>
      </c>
      <c r="G91" s="42"/>
    </row>
    <row r="92" spans="1:7">
      <c r="A92" s="28"/>
      <c r="B92" s="438" t="s">
        <v>3</v>
      </c>
      <c r="C92" s="439"/>
      <c r="D92" s="439"/>
      <c r="E92" s="440"/>
      <c r="F92" s="59">
        <f>SUM(F89:F91)</f>
        <v>15000</v>
      </c>
      <c r="G92" s="42"/>
    </row>
    <row r="93" spans="1:7">
      <c r="A93" s="28"/>
      <c r="B93" s="76"/>
      <c r="C93" s="76"/>
      <c r="D93" s="76"/>
      <c r="E93" s="76"/>
      <c r="F93" s="42"/>
      <c r="G93" s="42"/>
    </row>
    <row r="94" spans="1:7">
      <c r="A94" s="28"/>
      <c r="B94" s="76"/>
      <c r="C94" s="76"/>
      <c r="D94" s="76"/>
      <c r="E94" s="76"/>
      <c r="F94" s="42"/>
      <c r="G94" s="42"/>
    </row>
    <row r="95" spans="1:7" ht="15.75">
      <c r="A95" s="489" t="s">
        <v>184</v>
      </c>
      <c r="B95" s="489"/>
      <c r="C95" s="489"/>
      <c r="D95" s="489"/>
      <c r="E95" s="489"/>
      <c r="F95" s="149" t="s">
        <v>0</v>
      </c>
      <c r="G95" s="150">
        <f>+G83+G40+G20</f>
        <v>210496</v>
      </c>
    </row>
    <row r="99" spans="7:11">
      <c r="G99" s="181"/>
      <c r="H99" s="514"/>
      <c r="I99" s="514"/>
      <c r="J99" s="514"/>
      <c r="K99" s="514"/>
    </row>
  </sheetData>
  <mergeCells count="16">
    <mergeCell ref="C12:F12"/>
    <mergeCell ref="H99:K99"/>
    <mergeCell ref="A95:E95"/>
    <mergeCell ref="A16:G16"/>
    <mergeCell ref="A18:G18"/>
    <mergeCell ref="B30:E30"/>
    <mergeCell ref="B48:E48"/>
    <mergeCell ref="B54:E54"/>
    <mergeCell ref="B80:E80"/>
    <mergeCell ref="B92:E92"/>
    <mergeCell ref="B38:E38"/>
    <mergeCell ref="A1:G1"/>
    <mergeCell ref="C6:G7"/>
    <mergeCell ref="C9:F9"/>
    <mergeCell ref="C10:F10"/>
    <mergeCell ref="C11:F11"/>
  </mergeCells>
  <conditionalFormatting sqref="C6">
    <cfRule type="aboveAverage" dxfId="0" priority="1" stopIfTrue="1" aboveAverage="0"/>
  </conditionalFormatting>
  <pageMargins left="0.7" right="0.7" top="0.75" bottom="0.75" header="0.3" footer="0.3"/>
  <pageSetup paperSize="9" scale="55" orientation="portrait" r:id="rId1"/>
  <rowBreaks count="1" manualBreakCount="1">
    <brk id="15" max="7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6" tint="0.39997558519241921"/>
  </sheetPr>
  <dimension ref="A1:I136"/>
  <sheetViews>
    <sheetView view="pageBreakPreview" topLeftCell="A66" zoomScale="60" zoomScaleNormal="80" workbookViewId="0">
      <selection activeCell="K33" sqref="K33"/>
    </sheetView>
  </sheetViews>
  <sheetFormatPr defaultColWidth="11.42578125" defaultRowHeight="12.75"/>
  <cols>
    <col min="1" max="1" width="10.140625" style="30" bestFit="1" customWidth="1"/>
    <col min="2" max="2" width="43.7109375" style="30" customWidth="1"/>
    <col min="3" max="3" width="19.7109375" style="30" customWidth="1"/>
    <col min="4" max="4" width="12.7109375" style="35" customWidth="1"/>
    <col min="5" max="5" width="13.7109375" style="35" customWidth="1"/>
    <col min="6" max="6" width="27.7109375" style="30" customWidth="1"/>
    <col min="7" max="7" width="25.42578125" style="30" customWidth="1"/>
    <col min="8" max="8" width="14" style="30" customWidth="1"/>
    <col min="9" max="16384" width="11.42578125" style="27"/>
  </cols>
  <sheetData>
    <row r="1" spans="1:8" ht="27" customHeight="1">
      <c r="A1" s="448" t="s">
        <v>249</v>
      </c>
      <c r="B1" s="449"/>
      <c r="C1" s="449"/>
      <c r="D1" s="449"/>
      <c r="E1" s="449"/>
      <c r="F1" s="449"/>
      <c r="G1" s="450"/>
      <c r="H1" s="199"/>
    </row>
    <row r="2" spans="1:8" ht="18" customHeight="1">
      <c r="A2" s="28"/>
      <c r="B2" s="28"/>
      <c r="C2" s="28"/>
      <c r="D2" s="29"/>
      <c r="E2" s="29"/>
      <c r="F2" s="28"/>
      <c r="G2" s="28"/>
    </row>
    <row r="3" spans="1:8" ht="18" customHeight="1">
      <c r="B3" s="86"/>
      <c r="C3" s="370"/>
      <c r="D3" s="371"/>
      <c r="E3" s="371"/>
      <c r="F3" s="100"/>
      <c r="G3" s="129"/>
    </row>
    <row r="4" spans="1:8" ht="18" customHeight="1">
      <c r="B4" s="86" t="s">
        <v>32</v>
      </c>
      <c r="C4" s="104" t="s">
        <v>139</v>
      </c>
      <c r="D4" s="100"/>
      <c r="E4" s="371"/>
      <c r="F4" s="100"/>
      <c r="G4" s="100"/>
      <c r="H4" s="27"/>
    </row>
    <row r="5" spans="1:8" ht="18" customHeight="1">
      <c r="B5" s="86" t="s">
        <v>62</v>
      </c>
      <c r="C5" s="372" t="s">
        <v>140</v>
      </c>
      <c r="D5" s="129"/>
      <c r="E5" s="373"/>
      <c r="F5" s="129"/>
      <c r="G5" s="374" t="s">
        <v>1</v>
      </c>
      <c r="H5" s="27"/>
    </row>
    <row r="6" spans="1:8" ht="18" customHeight="1">
      <c r="B6" s="375" t="str">
        <f>+'Covid - 19'!B6</f>
        <v>EXPEDIENTE TECNICO</v>
      </c>
      <c r="C6" s="433" t="str">
        <f>+Expediente!C6</f>
        <v>“MEJORAMIENTO DE LA GESTION MUNICIPAL Y SERVICIO ADMINISTRATIVO DE LA MUNICIPALIDAD PROVINCIAL DE ABANCAY, DISTRITO DE ABANCAY, PROVINCIA DE ABANCAY, DEPARTAMENTO DE APURIMAC.</v>
      </c>
      <c r="D6" s="433"/>
      <c r="E6" s="433"/>
      <c r="F6" s="433"/>
      <c r="G6" s="433"/>
      <c r="H6" s="27"/>
    </row>
    <row r="7" spans="1:8" ht="42.75" customHeight="1">
      <c r="B7" s="375"/>
      <c r="C7" s="433"/>
      <c r="D7" s="433"/>
      <c r="E7" s="433"/>
      <c r="F7" s="433"/>
      <c r="G7" s="433"/>
      <c r="H7" s="27"/>
    </row>
    <row r="8" spans="1:8" ht="18" customHeight="1" thickBot="1">
      <c r="B8" s="14"/>
      <c r="C8" s="33"/>
      <c r="D8" s="34"/>
      <c r="H8" s="27"/>
    </row>
    <row r="9" spans="1:8" ht="36" customHeight="1" thickBot="1">
      <c r="B9" s="157" t="s">
        <v>33</v>
      </c>
      <c r="C9" s="498" t="s">
        <v>34</v>
      </c>
      <c r="D9" s="499"/>
      <c r="E9" s="499"/>
      <c r="F9" s="500"/>
      <c r="G9" s="158" t="s">
        <v>133</v>
      </c>
      <c r="H9" s="27"/>
    </row>
    <row r="10" spans="1:8" ht="36" customHeight="1">
      <c r="B10" s="355" t="s">
        <v>135</v>
      </c>
      <c r="C10" s="356" t="s">
        <v>130</v>
      </c>
      <c r="D10" s="357"/>
      <c r="E10" s="358"/>
      <c r="F10" s="359"/>
      <c r="G10" s="352">
        <f>+G36</f>
        <v>256000</v>
      </c>
    </row>
    <row r="11" spans="1:8" ht="36" customHeight="1">
      <c r="B11" s="360" t="s">
        <v>136</v>
      </c>
      <c r="C11" s="361" t="s">
        <v>131</v>
      </c>
      <c r="D11" s="362"/>
      <c r="E11" s="363"/>
      <c r="F11" s="364"/>
      <c r="G11" s="353">
        <f>+G49</f>
        <v>26000</v>
      </c>
    </row>
    <row r="12" spans="1:8" ht="36" customHeight="1" thickBot="1">
      <c r="B12" s="360" t="s">
        <v>137</v>
      </c>
      <c r="C12" s="361" t="s">
        <v>132</v>
      </c>
      <c r="D12" s="362"/>
      <c r="E12" s="363"/>
      <c r="F12" s="364"/>
      <c r="G12" s="353">
        <f>+G97</f>
        <v>150000</v>
      </c>
    </row>
    <row r="13" spans="1:8" ht="36" customHeight="1" thickBot="1">
      <c r="B13" s="365" t="s">
        <v>38</v>
      </c>
      <c r="C13" s="366"/>
      <c r="D13" s="367"/>
      <c r="E13" s="368"/>
      <c r="F13" s="369"/>
      <c r="G13" s="354">
        <f>SUM(G10:G12)</f>
        <v>432000</v>
      </c>
    </row>
    <row r="14" spans="1:8" ht="18" customHeight="1">
      <c r="B14" s="31"/>
      <c r="C14" s="17"/>
      <c r="D14" s="29"/>
      <c r="G14" s="42"/>
    </row>
    <row r="15" spans="1:8" ht="18" hidden="1" customHeight="1" thickBot="1">
      <c r="B15" s="1" t="s">
        <v>33</v>
      </c>
      <c r="C15" s="468" t="s">
        <v>34</v>
      </c>
      <c r="D15" s="468"/>
      <c r="E15" s="468"/>
      <c r="F15" s="2"/>
      <c r="G15" s="36"/>
    </row>
    <row r="16" spans="1:8" ht="18" hidden="1" customHeight="1">
      <c r="B16" s="115" t="s">
        <v>126</v>
      </c>
      <c r="C16" s="427" t="s">
        <v>35</v>
      </c>
      <c r="D16" s="428"/>
      <c r="E16" s="429"/>
      <c r="F16" s="112"/>
      <c r="G16" s="37"/>
    </row>
    <row r="17" spans="1:7" ht="18" hidden="1" customHeight="1">
      <c r="B17" s="116"/>
      <c r="C17" s="430" t="s">
        <v>19</v>
      </c>
      <c r="D17" s="431"/>
      <c r="E17" s="432"/>
      <c r="F17" s="112"/>
      <c r="G17" s="37"/>
    </row>
    <row r="18" spans="1:7" ht="18" hidden="1" customHeight="1">
      <c r="B18" s="116"/>
      <c r="C18" s="430" t="s">
        <v>21</v>
      </c>
      <c r="D18" s="431"/>
      <c r="E18" s="432"/>
      <c r="F18" s="112"/>
      <c r="G18" s="37"/>
    </row>
    <row r="19" spans="1:7" ht="18" hidden="1" customHeight="1">
      <c r="B19" s="121" t="s">
        <v>129</v>
      </c>
      <c r="C19" s="451" t="s">
        <v>93</v>
      </c>
      <c r="D19" s="452"/>
      <c r="E19" s="453"/>
      <c r="F19" s="122"/>
      <c r="G19" s="37"/>
    </row>
    <row r="20" spans="1:7" ht="18" hidden="1" customHeight="1">
      <c r="B20" s="113" t="s">
        <v>127</v>
      </c>
      <c r="C20" s="457" t="s">
        <v>37</v>
      </c>
      <c r="D20" s="458"/>
      <c r="E20" s="459"/>
      <c r="F20" s="114"/>
      <c r="G20" s="37"/>
    </row>
    <row r="21" spans="1:7" ht="18" hidden="1" customHeight="1">
      <c r="B21" s="113" t="s">
        <v>127</v>
      </c>
      <c r="C21" s="457" t="s">
        <v>117</v>
      </c>
      <c r="D21" s="458"/>
      <c r="E21" s="459"/>
      <c r="F21" s="114"/>
      <c r="G21" s="37"/>
    </row>
    <row r="22" spans="1:7" ht="18" hidden="1" customHeight="1">
      <c r="B22" s="119" t="s">
        <v>128</v>
      </c>
      <c r="C22" s="454" t="s">
        <v>123</v>
      </c>
      <c r="D22" s="455"/>
      <c r="E22" s="456"/>
      <c r="F22" s="118"/>
      <c r="G22" s="37"/>
    </row>
    <row r="23" spans="1:7" ht="18" hidden="1" customHeight="1">
      <c r="B23" s="120" t="s">
        <v>127</v>
      </c>
      <c r="C23" s="457" t="s">
        <v>26</v>
      </c>
      <c r="D23" s="458"/>
      <c r="E23" s="459"/>
      <c r="F23" s="114"/>
      <c r="G23" s="37"/>
    </row>
    <row r="24" spans="1:7" ht="18" hidden="1" customHeight="1">
      <c r="B24" s="113" t="s">
        <v>127</v>
      </c>
      <c r="C24" s="457" t="s">
        <v>116</v>
      </c>
      <c r="D24" s="458"/>
      <c r="E24" s="459"/>
      <c r="F24" s="114"/>
      <c r="G24" s="37"/>
    </row>
    <row r="25" spans="1:7" ht="18" hidden="1" customHeight="1">
      <c r="B25" s="117" t="s">
        <v>128</v>
      </c>
      <c r="C25" s="454" t="s">
        <v>118</v>
      </c>
      <c r="D25" s="455"/>
      <c r="E25" s="456"/>
      <c r="F25" s="118"/>
      <c r="G25" s="37"/>
    </row>
    <row r="26" spans="1:7" ht="18" hidden="1" customHeight="1">
      <c r="B26" s="113" t="s">
        <v>127</v>
      </c>
      <c r="C26" s="457" t="s">
        <v>47</v>
      </c>
      <c r="D26" s="458"/>
      <c r="E26" s="459"/>
      <c r="F26" s="114"/>
      <c r="G26" s="37"/>
    </row>
    <row r="27" spans="1:7" ht="18" hidden="1" customHeight="1" thickBot="1">
      <c r="B27" s="113" t="s">
        <v>129</v>
      </c>
      <c r="C27" s="465" t="s">
        <v>114</v>
      </c>
      <c r="D27" s="466"/>
      <c r="E27" s="467"/>
      <c r="F27" s="114"/>
      <c r="G27" s="37"/>
    </row>
    <row r="28" spans="1:7" ht="18" hidden="1" customHeight="1" thickBot="1">
      <c r="B28" s="462" t="s">
        <v>38</v>
      </c>
      <c r="C28" s="463"/>
      <c r="D28" s="463"/>
      <c r="E28" s="464"/>
      <c r="F28" s="6"/>
      <c r="G28" s="38"/>
    </row>
    <row r="29" spans="1:7" ht="18" hidden="1" customHeight="1">
      <c r="B29" s="39"/>
      <c r="C29" s="39"/>
      <c r="D29" s="39"/>
      <c r="E29" s="39"/>
      <c r="F29" s="40"/>
      <c r="G29" s="38"/>
    </row>
    <row r="30" spans="1:7" ht="18" customHeight="1">
      <c r="B30" s="39"/>
      <c r="C30" s="39"/>
      <c r="D30" s="39"/>
      <c r="E30" s="39"/>
      <c r="F30" s="198"/>
      <c r="G30" s="382"/>
    </row>
    <row r="31" spans="1:7" ht="18" customHeight="1">
      <c r="A31" s="41"/>
      <c r="B31" s="41"/>
      <c r="C31" s="42"/>
      <c r="F31" s="42"/>
    </row>
    <row r="32" spans="1:7" ht="27" customHeight="1">
      <c r="A32" s="460" t="s">
        <v>39</v>
      </c>
      <c r="B32" s="461"/>
      <c r="C32" s="461"/>
      <c r="D32" s="461"/>
      <c r="E32" s="461"/>
      <c r="F32" s="461"/>
      <c r="G32" s="461"/>
    </row>
    <row r="33" spans="1:8" ht="20.25" customHeight="1">
      <c r="A33" s="43"/>
      <c r="B33" s="44"/>
      <c r="C33" s="45"/>
      <c r="D33" s="29"/>
      <c r="E33" s="29"/>
      <c r="F33" s="44"/>
      <c r="G33" s="44"/>
    </row>
    <row r="34" spans="1:8" ht="27" customHeight="1">
      <c r="A34" s="460" t="s">
        <v>248</v>
      </c>
      <c r="B34" s="460"/>
      <c r="C34" s="460"/>
      <c r="D34" s="460"/>
      <c r="E34" s="460"/>
      <c r="F34" s="460"/>
      <c r="G34" s="460"/>
    </row>
    <row r="35" spans="1:8" ht="12.75" customHeight="1">
      <c r="A35" s="28"/>
      <c r="B35" s="28"/>
      <c r="C35" s="46"/>
      <c r="D35" s="29"/>
      <c r="E35" s="29"/>
      <c r="F35" s="28"/>
      <c r="G35" s="28"/>
    </row>
    <row r="36" spans="1:8" s="126" customFormat="1" ht="18" customHeight="1">
      <c r="A36" s="132" t="s">
        <v>135</v>
      </c>
      <c r="B36" s="132" t="s">
        <v>130</v>
      </c>
      <c r="C36" s="133"/>
      <c r="D36" s="134"/>
      <c r="E36" s="135"/>
      <c r="F36" s="136" t="s">
        <v>0</v>
      </c>
      <c r="G36" s="130">
        <f>+F47</f>
        <v>256000</v>
      </c>
      <c r="H36" s="30"/>
    </row>
    <row r="37" spans="1:8" s="126" customFormat="1" ht="12.75" customHeight="1">
      <c r="A37" s="52"/>
      <c r="B37" s="53"/>
      <c r="C37" s="42"/>
      <c r="D37" s="49"/>
      <c r="E37" s="49"/>
      <c r="F37" s="42"/>
      <c r="G37" s="42"/>
      <c r="H37" s="30"/>
    </row>
    <row r="38" spans="1:8" s="126" customFormat="1" ht="12.75" customHeight="1">
      <c r="A38" s="18" t="s">
        <v>12</v>
      </c>
      <c r="B38" s="19" t="s">
        <v>13</v>
      </c>
      <c r="C38" s="42"/>
      <c r="D38" s="49"/>
      <c r="E38" s="49"/>
      <c r="F38" s="42"/>
      <c r="G38" s="42"/>
      <c r="H38" s="30"/>
    </row>
    <row r="39" spans="1:8" s="126" customFormat="1" ht="12.75" customHeight="1">
      <c r="A39" s="56"/>
      <c r="B39" s="42"/>
      <c r="C39" s="42"/>
      <c r="D39" s="49"/>
      <c r="E39" s="49"/>
      <c r="F39" s="42"/>
      <c r="G39" s="42"/>
      <c r="H39" s="30"/>
    </row>
    <row r="40" spans="1:8" s="126" customFormat="1" ht="12.75" customHeight="1">
      <c r="A40" s="28"/>
      <c r="B40" s="20" t="s">
        <v>41</v>
      </c>
      <c r="C40" s="42"/>
      <c r="D40" s="49"/>
      <c r="E40" s="49"/>
      <c r="F40" s="42"/>
      <c r="G40" s="42"/>
      <c r="H40" s="30"/>
    </row>
    <row r="41" spans="1:8" s="126" customFormat="1" ht="12.75" customHeight="1">
      <c r="A41" s="28"/>
      <c r="B41" s="55"/>
      <c r="C41" s="42"/>
      <c r="D41" s="49"/>
      <c r="E41" s="49"/>
      <c r="F41" s="42"/>
      <c r="G41" s="42"/>
      <c r="H41" s="30"/>
    </row>
    <row r="42" spans="1:8" s="126" customFormat="1" ht="12.75" customHeight="1">
      <c r="A42" s="56"/>
      <c r="B42" s="57" t="s">
        <v>42</v>
      </c>
      <c r="C42" s="58" t="s">
        <v>43</v>
      </c>
      <c r="D42" s="58" t="s">
        <v>44</v>
      </c>
      <c r="E42" s="58" t="s">
        <v>14</v>
      </c>
      <c r="F42" s="58" t="s">
        <v>4</v>
      </c>
      <c r="G42" s="42"/>
      <c r="H42" s="30"/>
    </row>
    <row r="43" spans="1:8" s="126" customFormat="1" ht="25.15" customHeight="1">
      <c r="A43" s="28"/>
      <c r="B43" s="340" t="s">
        <v>790</v>
      </c>
      <c r="C43" s="341">
        <v>1</v>
      </c>
      <c r="D43" s="341">
        <v>15</v>
      </c>
      <c r="E43" s="341">
        <v>5500</v>
      </c>
      <c r="F43" s="342">
        <f t="shared" ref="F43:F46" si="0">+C43*D43*E43</f>
        <v>82500</v>
      </c>
      <c r="G43" s="42"/>
      <c r="H43" s="30"/>
    </row>
    <row r="44" spans="1:8" s="126" customFormat="1" ht="12.75" customHeight="1">
      <c r="A44" s="28"/>
      <c r="B44" s="59" t="s">
        <v>791</v>
      </c>
      <c r="C44" s="164">
        <v>1</v>
      </c>
      <c r="D44" s="341">
        <v>15</v>
      </c>
      <c r="E44" s="164">
        <v>5500</v>
      </c>
      <c r="F44" s="342">
        <f t="shared" si="0"/>
        <v>82500</v>
      </c>
      <c r="G44" s="42"/>
      <c r="H44" s="30"/>
    </row>
    <row r="45" spans="1:8" s="126" customFormat="1" ht="12.75" customHeight="1">
      <c r="A45" s="28"/>
      <c r="B45" s="59" t="s">
        <v>792</v>
      </c>
      <c r="C45" s="164">
        <v>1</v>
      </c>
      <c r="D45" s="341">
        <v>14</v>
      </c>
      <c r="E45" s="164">
        <v>3000</v>
      </c>
      <c r="F45" s="342">
        <f t="shared" si="0"/>
        <v>42000</v>
      </c>
      <c r="G45" s="42"/>
      <c r="H45" s="30"/>
    </row>
    <row r="46" spans="1:8" s="126" customFormat="1" ht="12.75" customHeight="1">
      <c r="A46" s="28"/>
      <c r="B46" s="342" t="s">
        <v>793</v>
      </c>
      <c r="C46" s="341">
        <v>1</v>
      </c>
      <c r="D46" s="341">
        <v>14</v>
      </c>
      <c r="E46" s="341">
        <v>3500</v>
      </c>
      <c r="F46" s="342">
        <f t="shared" si="0"/>
        <v>49000</v>
      </c>
      <c r="G46" s="42"/>
      <c r="H46" s="30"/>
    </row>
    <row r="47" spans="1:8" s="126" customFormat="1" ht="12.75" customHeight="1">
      <c r="A47" s="30"/>
      <c r="B47" s="437" t="s">
        <v>3</v>
      </c>
      <c r="C47" s="437"/>
      <c r="D47" s="437"/>
      <c r="E47" s="437"/>
      <c r="F47" s="59">
        <f>SUM(F43:F46)</f>
        <v>256000</v>
      </c>
      <c r="G47" s="42"/>
      <c r="H47" s="30"/>
    </row>
    <row r="48" spans="1:8" ht="14.25" customHeight="1">
      <c r="A48" s="28"/>
      <c r="B48" s="42"/>
      <c r="C48" s="42"/>
      <c r="D48" s="49"/>
      <c r="E48" s="49"/>
      <c r="F48" s="42"/>
      <c r="G48" s="42"/>
    </row>
    <row r="49" spans="1:9" ht="14.25" customHeight="1">
      <c r="A49" s="137" t="s">
        <v>136</v>
      </c>
      <c r="B49" s="137" t="s">
        <v>131</v>
      </c>
      <c r="C49" s="138"/>
      <c r="D49" s="139"/>
      <c r="E49" s="139"/>
      <c r="F49" s="140" t="s">
        <v>0</v>
      </c>
      <c r="G49" s="131">
        <f>+F56+F63+F94</f>
        <v>26000</v>
      </c>
    </row>
    <row r="50" spans="1:9" ht="14.25" customHeight="1">
      <c r="A50" s="28"/>
      <c r="B50" s="42"/>
      <c r="C50" s="42"/>
      <c r="D50" s="49"/>
      <c r="E50" s="49"/>
      <c r="F50" s="42"/>
      <c r="G50" s="42"/>
    </row>
    <row r="51" spans="1:9" ht="15" customHeight="1">
      <c r="A51" s="128" t="s">
        <v>12</v>
      </c>
      <c r="B51" s="19" t="s">
        <v>37</v>
      </c>
      <c r="C51" s="49"/>
      <c r="D51" s="49"/>
      <c r="E51" s="11"/>
    </row>
    <row r="52" spans="1:9" ht="15" customHeight="1">
      <c r="A52" s="54"/>
      <c r="B52" s="55"/>
      <c r="C52" s="49"/>
      <c r="D52" s="49"/>
      <c r="E52" s="49"/>
      <c r="F52" s="69"/>
      <c r="G52" s="42"/>
    </row>
    <row r="53" spans="1:9" ht="14.25" customHeight="1">
      <c r="A53" s="54"/>
      <c r="B53" s="57" t="s">
        <v>45</v>
      </c>
      <c r="C53" s="58" t="s">
        <v>57</v>
      </c>
      <c r="D53" s="58" t="s">
        <v>24</v>
      </c>
      <c r="E53" s="58" t="s">
        <v>5</v>
      </c>
      <c r="F53" s="58" t="s">
        <v>4</v>
      </c>
      <c r="G53" s="42"/>
    </row>
    <row r="54" spans="1:9" ht="15" customHeight="1">
      <c r="A54" s="21"/>
      <c r="B54" s="107" t="s">
        <v>155</v>
      </c>
      <c r="C54" s="164" t="s">
        <v>2</v>
      </c>
      <c r="D54" s="164">
        <v>5</v>
      </c>
      <c r="E54" s="346">
        <v>100</v>
      </c>
      <c r="F54" s="394">
        <f>+D54*E54</f>
        <v>500</v>
      </c>
      <c r="G54" s="16"/>
    </row>
    <row r="55" spans="1:9" ht="15" customHeight="1">
      <c r="A55" s="21"/>
      <c r="B55" s="107" t="s">
        <v>190</v>
      </c>
      <c r="C55" s="164" t="s">
        <v>2</v>
      </c>
      <c r="D55" s="164">
        <v>5</v>
      </c>
      <c r="E55" s="346">
        <v>100</v>
      </c>
      <c r="F55" s="394">
        <f t="shared" ref="F55" si="1">+D55*E55</f>
        <v>500</v>
      </c>
      <c r="G55" s="16"/>
    </row>
    <row r="56" spans="1:9" s="30" customFormat="1" ht="14.25" customHeight="1">
      <c r="A56" s="28"/>
      <c r="B56" s="437" t="s">
        <v>3</v>
      </c>
      <c r="C56" s="437"/>
      <c r="D56" s="437"/>
      <c r="E56" s="437"/>
      <c r="F56" s="59">
        <f>SUM(F54:F55)</f>
        <v>1000</v>
      </c>
      <c r="G56" s="42"/>
      <c r="I56" s="27"/>
    </row>
    <row r="57" spans="1:9" s="30" customFormat="1" ht="15" customHeight="1">
      <c r="A57" s="28"/>
      <c r="B57" s="42"/>
      <c r="C57" s="49"/>
      <c r="D57" s="49"/>
      <c r="E57" s="49"/>
      <c r="F57" s="42"/>
      <c r="G57" s="42"/>
      <c r="I57" s="27"/>
    </row>
    <row r="58" spans="1:9" s="30" customFormat="1" ht="14.25" customHeight="1">
      <c r="A58" s="128" t="s">
        <v>15</v>
      </c>
      <c r="B58" s="19" t="s">
        <v>794</v>
      </c>
      <c r="C58" s="49"/>
      <c r="D58" s="49"/>
      <c r="E58" s="11"/>
      <c r="F58" s="50"/>
      <c r="G58" s="51"/>
      <c r="I58" s="27"/>
    </row>
    <row r="59" spans="1:9" s="30" customFormat="1" ht="14.25" customHeight="1">
      <c r="A59" s="54"/>
      <c r="B59" s="55"/>
      <c r="C59" s="49"/>
      <c r="D59" s="49"/>
      <c r="E59" s="49"/>
      <c r="F59" s="69"/>
      <c r="G59" s="42"/>
      <c r="I59" s="27"/>
    </row>
    <row r="60" spans="1:9" s="30" customFormat="1" ht="15" customHeight="1">
      <c r="A60" s="54"/>
      <c r="B60" s="57" t="s">
        <v>45</v>
      </c>
      <c r="C60" s="58" t="s">
        <v>57</v>
      </c>
      <c r="D60" s="58" t="s">
        <v>24</v>
      </c>
      <c r="E60" s="58" t="s">
        <v>5</v>
      </c>
      <c r="F60" s="58" t="s">
        <v>4</v>
      </c>
      <c r="G60" s="42"/>
      <c r="I60" s="27"/>
    </row>
    <row r="61" spans="1:9" s="30" customFormat="1" ht="13.5" customHeight="1">
      <c r="A61" s="54"/>
      <c r="B61" s="59" t="s">
        <v>774</v>
      </c>
      <c r="C61" s="164" t="s">
        <v>2</v>
      </c>
      <c r="D61" s="346">
        <v>6</v>
      </c>
      <c r="E61" s="164">
        <v>3000</v>
      </c>
      <c r="F61" s="68">
        <f>+D61*E61</f>
        <v>18000</v>
      </c>
      <c r="G61" s="42"/>
      <c r="I61" s="27"/>
    </row>
    <row r="62" spans="1:9" s="30" customFormat="1" ht="13.5" customHeight="1">
      <c r="A62" s="54"/>
      <c r="B62" s="107" t="s">
        <v>775</v>
      </c>
      <c r="C62" s="164" t="s">
        <v>2</v>
      </c>
      <c r="D62" s="164">
        <v>3</v>
      </c>
      <c r="E62" s="164">
        <v>1000</v>
      </c>
      <c r="F62" s="68">
        <f>E62*D62</f>
        <v>3000</v>
      </c>
      <c r="G62" s="42"/>
      <c r="I62" s="27"/>
    </row>
    <row r="63" spans="1:9" s="30" customFormat="1" ht="13.5" customHeight="1">
      <c r="A63" s="28"/>
      <c r="B63" s="437" t="s">
        <v>3</v>
      </c>
      <c r="C63" s="437"/>
      <c r="D63" s="437"/>
      <c r="E63" s="437"/>
      <c r="F63" s="59">
        <f>SUM(F61:F62)</f>
        <v>21000</v>
      </c>
      <c r="G63" s="42"/>
      <c r="I63" s="27"/>
    </row>
    <row r="64" spans="1:9" s="30" customFormat="1" ht="14.25" customHeight="1">
      <c r="A64" s="28"/>
      <c r="B64" s="42"/>
      <c r="C64" s="49"/>
      <c r="D64" s="49"/>
      <c r="E64" s="49"/>
      <c r="F64" s="42"/>
      <c r="G64" s="42"/>
      <c r="I64" s="27"/>
    </row>
    <row r="65" spans="1:9" s="30" customFormat="1" ht="12.75" customHeight="1">
      <c r="A65" s="56"/>
      <c r="B65" s="76"/>
      <c r="C65" s="76"/>
      <c r="D65" s="76"/>
      <c r="E65" s="76"/>
      <c r="F65" s="42"/>
      <c r="G65" s="42"/>
      <c r="I65" s="27"/>
    </row>
    <row r="66" spans="1:9" s="30" customFormat="1" ht="12.75" customHeight="1">
      <c r="A66" s="128" t="s">
        <v>16</v>
      </c>
      <c r="B66" s="19" t="s">
        <v>47</v>
      </c>
      <c r="C66" s="42"/>
      <c r="D66" s="49"/>
      <c r="E66" s="49"/>
      <c r="F66" s="42"/>
      <c r="G66" s="42"/>
      <c r="I66" s="27"/>
    </row>
    <row r="67" spans="1:9" s="30" customFormat="1" ht="12.75" customHeight="1">
      <c r="A67" s="54"/>
      <c r="B67" s="55"/>
      <c r="C67" s="42"/>
      <c r="D67" s="49"/>
      <c r="E67" s="49"/>
      <c r="F67" s="42"/>
      <c r="G67" s="42"/>
      <c r="I67" s="27"/>
    </row>
    <row r="68" spans="1:9" s="30" customFormat="1" ht="12.75" customHeight="1">
      <c r="A68" s="28"/>
      <c r="B68" s="57" t="s">
        <v>45</v>
      </c>
      <c r="C68" s="58" t="s">
        <v>57</v>
      </c>
      <c r="D68" s="58" t="s">
        <v>24</v>
      </c>
      <c r="E68" s="58" t="s">
        <v>5</v>
      </c>
      <c r="F68" s="58" t="s">
        <v>4</v>
      </c>
      <c r="G68" s="42"/>
      <c r="I68" s="27"/>
    </row>
    <row r="69" spans="1:9" s="30" customFormat="1" ht="12.75" customHeight="1">
      <c r="A69" s="28"/>
      <c r="B69" s="25" t="s">
        <v>50</v>
      </c>
      <c r="C69" s="23" t="s">
        <v>2</v>
      </c>
      <c r="D69" s="23">
        <v>12</v>
      </c>
      <c r="E69" s="23">
        <v>15</v>
      </c>
      <c r="F69" s="25">
        <f t="shared" ref="F69:F93" si="2">+D69*E69</f>
        <v>180</v>
      </c>
      <c r="G69" s="42"/>
      <c r="I69" s="27"/>
    </row>
    <row r="70" spans="1:9" s="30" customFormat="1" ht="12.75" customHeight="1">
      <c r="A70" s="28"/>
      <c r="B70" s="25" t="s">
        <v>150</v>
      </c>
      <c r="C70" s="23" t="s">
        <v>2</v>
      </c>
      <c r="D70" s="23">
        <v>10</v>
      </c>
      <c r="E70" s="23">
        <v>1</v>
      </c>
      <c r="F70" s="25">
        <f t="shared" si="2"/>
        <v>10</v>
      </c>
      <c r="G70" s="42"/>
      <c r="I70" s="27"/>
    </row>
    <row r="71" spans="1:9" s="30" customFormat="1" ht="12.75" customHeight="1">
      <c r="A71" s="28"/>
      <c r="B71" s="25" t="s">
        <v>151</v>
      </c>
      <c r="C71" s="23" t="s">
        <v>2</v>
      </c>
      <c r="D71" s="23">
        <v>10</v>
      </c>
      <c r="E71" s="23">
        <v>1.5</v>
      </c>
      <c r="F71" s="25">
        <f t="shared" si="2"/>
        <v>15</v>
      </c>
      <c r="G71" s="42"/>
      <c r="I71" s="27"/>
    </row>
    <row r="72" spans="1:9" s="30" customFormat="1" ht="12.75" customHeight="1">
      <c r="A72" s="28"/>
      <c r="B72" s="25" t="s">
        <v>149</v>
      </c>
      <c r="C72" s="23" t="s">
        <v>2</v>
      </c>
      <c r="D72" s="23">
        <v>10</v>
      </c>
      <c r="E72" s="23">
        <v>1</v>
      </c>
      <c r="F72" s="25">
        <f t="shared" si="2"/>
        <v>10</v>
      </c>
      <c r="G72" s="42"/>
      <c r="I72" s="27"/>
    </row>
    <row r="73" spans="1:9" s="30" customFormat="1" ht="12.75" customHeight="1">
      <c r="A73" s="28"/>
      <c r="B73" s="25" t="s">
        <v>148</v>
      </c>
      <c r="C73" s="23" t="s">
        <v>2</v>
      </c>
      <c r="D73" s="23">
        <v>10</v>
      </c>
      <c r="E73" s="23">
        <v>1.5</v>
      </c>
      <c r="F73" s="25">
        <f t="shared" si="2"/>
        <v>15</v>
      </c>
      <c r="G73" s="42"/>
      <c r="I73" s="27"/>
    </row>
    <row r="74" spans="1:9" s="30" customFormat="1" ht="12.75" customHeight="1">
      <c r="A74" s="28"/>
      <c r="B74" s="25" t="s">
        <v>83</v>
      </c>
      <c r="C74" s="23" t="s">
        <v>2</v>
      </c>
      <c r="D74" s="23">
        <v>10</v>
      </c>
      <c r="E74" s="23">
        <v>8</v>
      </c>
      <c r="F74" s="25">
        <f t="shared" si="2"/>
        <v>80</v>
      </c>
      <c r="G74" s="42"/>
      <c r="I74" s="27"/>
    </row>
    <row r="75" spans="1:9" s="30" customFormat="1" ht="12.75" customHeight="1">
      <c r="A75" s="28"/>
      <c r="B75" s="25" t="s">
        <v>107</v>
      </c>
      <c r="C75" s="23" t="s">
        <v>2</v>
      </c>
      <c r="D75" s="23">
        <v>10</v>
      </c>
      <c r="E75" s="23">
        <v>4</v>
      </c>
      <c r="F75" s="25">
        <f>+D75*E75</f>
        <v>40</v>
      </c>
      <c r="G75" s="42"/>
      <c r="I75" s="27"/>
    </row>
    <row r="76" spans="1:9" s="30" customFormat="1" ht="12.75" customHeight="1">
      <c r="A76" s="28"/>
      <c r="B76" s="25" t="s">
        <v>76</v>
      </c>
      <c r="C76" s="23" t="s">
        <v>2</v>
      </c>
      <c r="D76" s="23">
        <v>10</v>
      </c>
      <c r="E76" s="23">
        <v>25</v>
      </c>
      <c r="F76" s="25">
        <f t="shared" si="2"/>
        <v>250</v>
      </c>
      <c r="G76" s="42"/>
      <c r="I76" s="27"/>
    </row>
    <row r="77" spans="1:9" s="30" customFormat="1" ht="12.75" customHeight="1">
      <c r="A77" s="28"/>
      <c r="B77" s="25" t="s">
        <v>75</v>
      </c>
      <c r="C77" s="23" t="s">
        <v>2</v>
      </c>
      <c r="D77" s="23">
        <v>10</v>
      </c>
      <c r="E77" s="23">
        <v>8</v>
      </c>
      <c r="F77" s="25">
        <f t="shared" si="2"/>
        <v>80</v>
      </c>
      <c r="G77" s="42"/>
      <c r="I77" s="27"/>
    </row>
    <row r="78" spans="1:9" s="30" customFormat="1" ht="12.75" customHeight="1">
      <c r="A78" s="28"/>
      <c r="B78" s="77" t="s">
        <v>96</v>
      </c>
      <c r="C78" s="66" t="s">
        <v>2</v>
      </c>
      <c r="D78" s="23">
        <v>10</v>
      </c>
      <c r="E78" s="66">
        <v>6</v>
      </c>
      <c r="F78" s="25">
        <f t="shared" si="2"/>
        <v>60</v>
      </c>
      <c r="G78" s="42"/>
      <c r="I78" s="27"/>
    </row>
    <row r="79" spans="1:9" s="30" customFormat="1" ht="12.75" customHeight="1">
      <c r="A79" s="28"/>
      <c r="B79" s="25" t="s">
        <v>97</v>
      </c>
      <c r="C79" s="23" t="s">
        <v>2</v>
      </c>
      <c r="D79" s="23">
        <v>10</v>
      </c>
      <c r="E79" s="23">
        <v>28</v>
      </c>
      <c r="F79" s="25">
        <f t="shared" si="2"/>
        <v>280</v>
      </c>
      <c r="G79" s="42"/>
      <c r="I79" s="27"/>
    </row>
    <row r="80" spans="1:9" s="30" customFormat="1" ht="12.75" customHeight="1">
      <c r="A80" s="28"/>
      <c r="B80" s="25" t="s">
        <v>73</v>
      </c>
      <c r="C80" s="23" t="s">
        <v>46</v>
      </c>
      <c r="D80" s="23">
        <v>10</v>
      </c>
      <c r="E80" s="23">
        <v>7</v>
      </c>
      <c r="F80" s="25">
        <f t="shared" si="2"/>
        <v>70</v>
      </c>
      <c r="G80" s="42"/>
      <c r="I80" s="27"/>
    </row>
    <row r="81" spans="1:9" s="30" customFormat="1" ht="12.75" customHeight="1">
      <c r="A81" s="28"/>
      <c r="B81" s="25" t="s">
        <v>147</v>
      </c>
      <c r="C81" s="23" t="s">
        <v>2</v>
      </c>
      <c r="D81" s="23">
        <v>10</v>
      </c>
      <c r="E81" s="23">
        <v>0.5</v>
      </c>
      <c r="F81" s="25">
        <f t="shared" si="2"/>
        <v>5</v>
      </c>
      <c r="G81" s="42"/>
      <c r="I81" s="27"/>
    </row>
    <row r="82" spans="1:9" s="30" customFormat="1" ht="12.75" customHeight="1">
      <c r="A82" s="28"/>
      <c r="B82" s="25" t="s">
        <v>86</v>
      </c>
      <c r="C82" s="23" t="s">
        <v>2</v>
      </c>
      <c r="D82" s="23">
        <v>10</v>
      </c>
      <c r="E82" s="23">
        <v>0.5</v>
      </c>
      <c r="F82" s="25">
        <f t="shared" si="2"/>
        <v>5</v>
      </c>
      <c r="G82" s="42"/>
      <c r="I82" s="27"/>
    </row>
    <row r="83" spans="1:9" s="30" customFormat="1" ht="12.75" customHeight="1">
      <c r="A83" s="28"/>
      <c r="B83" s="25" t="s">
        <v>56</v>
      </c>
      <c r="C83" s="23" t="s">
        <v>48</v>
      </c>
      <c r="D83" s="23">
        <v>10</v>
      </c>
      <c r="E83" s="23">
        <v>30</v>
      </c>
      <c r="F83" s="25">
        <f t="shared" si="2"/>
        <v>300</v>
      </c>
      <c r="G83" s="42"/>
      <c r="I83" s="27"/>
    </row>
    <row r="84" spans="1:9" s="30" customFormat="1" ht="12.75" customHeight="1">
      <c r="A84" s="28"/>
      <c r="B84" s="25" t="s">
        <v>98</v>
      </c>
      <c r="C84" s="23" t="s">
        <v>99</v>
      </c>
      <c r="D84" s="23">
        <v>10</v>
      </c>
      <c r="E84" s="23">
        <v>15</v>
      </c>
      <c r="F84" s="25">
        <f t="shared" si="2"/>
        <v>150</v>
      </c>
      <c r="G84" s="42"/>
      <c r="I84" s="27"/>
    </row>
    <row r="85" spans="1:9" s="30" customFormat="1" ht="12.75" customHeight="1">
      <c r="A85" s="28"/>
      <c r="B85" s="25" t="s">
        <v>100</v>
      </c>
      <c r="C85" s="23" t="s">
        <v>2</v>
      </c>
      <c r="D85" s="23">
        <v>10</v>
      </c>
      <c r="E85" s="23">
        <v>15</v>
      </c>
      <c r="F85" s="25">
        <f t="shared" si="2"/>
        <v>150</v>
      </c>
      <c r="G85" s="42"/>
      <c r="I85" s="27"/>
    </row>
    <row r="86" spans="1:9" s="30" customFormat="1" ht="12.75" customHeight="1">
      <c r="A86" s="28"/>
      <c r="B86" s="25" t="s">
        <v>101</v>
      </c>
      <c r="C86" s="23" t="s">
        <v>2</v>
      </c>
      <c r="D86" s="23">
        <v>10</v>
      </c>
      <c r="E86" s="23">
        <v>0.5</v>
      </c>
      <c r="F86" s="25">
        <f t="shared" si="2"/>
        <v>5</v>
      </c>
      <c r="G86" s="42"/>
      <c r="I86" s="27"/>
    </row>
    <row r="87" spans="1:9" s="30" customFormat="1" ht="12.75" customHeight="1">
      <c r="A87" s="28"/>
      <c r="B87" s="25" t="s">
        <v>154</v>
      </c>
      <c r="C87" s="23" t="s">
        <v>2</v>
      </c>
      <c r="D87" s="23">
        <v>10</v>
      </c>
      <c r="E87" s="23">
        <v>3</v>
      </c>
      <c r="F87" s="25">
        <f t="shared" si="2"/>
        <v>30</v>
      </c>
      <c r="G87" s="42"/>
      <c r="I87" s="27"/>
    </row>
    <row r="88" spans="1:9" s="30" customFormat="1" ht="12.75" customHeight="1">
      <c r="A88" s="28"/>
      <c r="B88" s="25" t="s">
        <v>78</v>
      </c>
      <c r="C88" s="23" t="s">
        <v>2</v>
      </c>
      <c r="D88" s="23">
        <v>10</v>
      </c>
      <c r="E88" s="23">
        <v>3</v>
      </c>
      <c r="F88" s="25">
        <f t="shared" si="2"/>
        <v>30</v>
      </c>
      <c r="G88" s="42"/>
      <c r="I88" s="27"/>
    </row>
    <row r="89" spans="1:9" s="30" customFormat="1" ht="12.75" customHeight="1">
      <c r="A89" s="28"/>
      <c r="B89" s="25" t="s">
        <v>77</v>
      </c>
      <c r="C89" s="23" t="s">
        <v>2</v>
      </c>
      <c r="D89" s="23">
        <v>8</v>
      </c>
      <c r="E89" s="23">
        <v>5</v>
      </c>
      <c r="F89" s="25">
        <f t="shared" si="2"/>
        <v>40</v>
      </c>
      <c r="G89" s="42"/>
      <c r="I89" s="27"/>
    </row>
    <row r="90" spans="1:9" s="30" customFormat="1" ht="14.25" customHeight="1">
      <c r="A90" s="28"/>
      <c r="B90" s="25" t="s">
        <v>79</v>
      </c>
      <c r="C90" s="23" t="s">
        <v>2</v>
      </c>
      <c r="D90" s="23">
        <v>10</v>
      </c>
      <c r="E90" s="23">
        <v>15</v>
      </c>
      <c r="F90" s="25">
        <f t="shared" si="2"/>
        <v>150</v>
      </c>
      <c r="G90" s="42"/>
      <c r="I90" s="27"/>
    </row>
    <row r="91" spans="1:9" s="30" customFormat="1" ht="12.75" customHeight="1">
      <c r="A91" s="28"/>
      <c r="B91" s="25" t="s">
        <v>80</v>
      </c>
      <c r="C91" s="23" t="s">
        <v>2</v>
      </c>
      <c r="D91" s="23">
        <v>10</v>
      </c>
      <c r="E91" s="23">
        <v>1.5</v>
      </c>
      <c r="F91" s="25">
        <f t="shared" si="2"/>
        <v>15</v>
      </c>
      <c r="G91" s="42"/>
      <c r="I91" s="27"/>
    </row>
    <row r="92" spans="1:9" s="30" customFormat="1" ht="12.75" customHeight="1">
      <c r="A92" s="28"/>
      <c r="B92" s="25" t="s">
        <v>82</v>
      </c>
      <c r="C92" s="23" t="s">
        <v>2</v>
      </c>
      <c r="D92" s="23">
        <v>10</v>
      </c>
      <c r="E92" s="23">
        <v>3</v>
      </c>
      <c r="F92" s="25">
        <f t="shared" si="2"/>
        <v>30</v>
      </c>
      <c r="G92" s="42"/>
      <c r="I92" s="27"/>
    </row>
    <row r="93" spans="1:9" s="30" customFormat="1" ht="12.75" customHeight="1">
      <c r="A93" s="28"/>
      <c r="B93" s="25" t="s">
        <v>781</v>
      </c>
      <c r="C93" s="23" t="s">
        <v>10</v>
      </c>
      <c r="D93" s="23">
        <v>1</v>
      </c>
      <c r="E93" s="23">
        <v>2000</v>
      </c>
      <c r="F93" s="25">
        <f t="shared" si="2"/>
        <v>2000</v>
      </c>
      <c r="G93" s="42"/>
      <c r="I93" s="27"/>
    </row>
    <row r="94" spans="1:9" s="30" customFormat="1" ht="13.5" customHeight="1">
      <c r="A94" s="56"/>
      <c r="B94" s="437" t="s">
        <v>3</v>
      </c>
      <c r="C94" s="437"/>
      <c r="D94" s="437"/>
      <c r="E94" s="437"/>
      <c r="F94" s="59">
        <f>SUM(F69:F93)</f>
        <v>4000</v>
      </c>
      <c r="G94" s="42"/>
      <c r="I94" s="27"/>
    </row>
    <row r="95" spans="1:9" s="30" customFormat="1" ht="13.5" customHeight="1">
      <c r="A95" s="56"/>
      <c r="B95" s="76"/>
      <c r="C95" s="76"/>
      <c r="D95" s="76"/>
      <c r="E95" s="76"/>
      <c r="F95" s="42"/>
      <c r="G95" s="42"/>
      <c r="I95" s="27"/>
    </row>
    <row r="96" spans="1:9" ht="12.75" customHeight="1">
      <c r="A96" s="141"/>
      <c r="B96" s="142"/>
      <c r="C96" s="142"/>
      <c r="D96" s="142"/>
      <c r="E96" s="142"/>
      <c r="F96" s="143"/>
      <c r="G96" s="143"/>
    </row>
    <row r="97" spans="1:9" s="127" customFormat="1" ht="12.75" customHeight="1">
      <c r="A97" s="144" t="s">
        <v>137</v>
      </c>
      <c r="B97" s="144" t="s">
        <v>132</v>
      </c>
      <c r="C97" s="143"/>
      <c r="D97" s="145"/>
      <c r="E97" s="146"/>
      <c r="F97" s="147" t="s">
        <v>0</v>
      </c>
      <c r="G97" s="148">
        <f>+F104</f>
        <v>150000</v>
      </c>
      <c r="H97" s="30"/>
    </row>
    <row r="98" spans="1:9" s="127" customFormat="1">
      <c r="A98" s="54"/>
      <c r="B98" s="55"/>
      <c r="C98" s="42"/>
      <c r="D98" s="49"/>
      <c r="E98" s="49"/>
      <c r="F98" s="42"/>
      <c r="G98" s="42"/>
      <c r="H98" s="30"/>
    </row>
    <row r="99" spans="1:9" s="127" customFormat="1" ht="15.75">
      <c r="A99" s="128" t="s">
        <v>12</v>
      </c>
      <c r="B99" s="19" t="s">
        <v>115</v>
      </c>
      <c r="C99" s="42"/>
      <c r="D99" s="49"/>
      <c r="E99" s="49"/>
      <c r="F99" s="42"/>
      <c r="G99" s="42"/>
      <c r="H99" s="30"/>
    </row>
    <row r="100" spans="1:9" s="127" customFormat="1">
      <c r="A100" s="54"/>
      <c r="B100" s="55"/>
      <c r="C100" s="42"/>
      <c r="D100" s="49"/>
      <c r="E100" s="49"/>
      <c r="F100" s="42"/>
      <c r="G100" s="42"/>
      <c r="H100" s="30"/>
    </row>
    <row r="101" spans="1:9" s="127" customFormat="1" ht="14.25" customHeight="1">
      <c r="A101" s="28"/>
      <c r="B101" s="57" t="s">
        <v>45</v>
      </c>
      <c r="C101" s="58" t="s">
        <v>57</v>
      </c>
      <c r="D101" s="58" t="s">
        <v>24</v>
      </c>
      <c r="E101" s="58" t="s">
        <v>5</v>
      </c>
      <c r="F101" s="58" t="s">
        <v>4</v>
      </c>
      <c r="G101" s="42"/>
      <c r="H101" s="30"/>
    </row>
    <row r="102" spans="1:9" s="127" customFormat="1" ht="13.5" customHeight="1">
      <c r="A102" s="28"/>
      <c r="B102" s="22" t="s">
        <v>795</v>
      </c>
      <c r="C102" s="23" t="s">
        <v>266</v>
      </c>
      <c r="D102" s="23">
        <v>15</v>
      </c>
      <c r="E102" s="23">
        <v>8000</v>
      </c>
      <c r="F102" s="67">
        <f>+D102*E102</f>
        <v>120000</v>
      </c>
      <c r="G102" s="42"/>
      <c r="H102" s="30"/>
    </row>
    <row r="103" spans="1:9" s="127" customFormat="1" ht="12.75" customHeight="1">
      <c r="A103" s="28"/>
      <c r="B103" s="73" t="s">
        <v>796</v>
      </c>
      <c r="C103" s="61" t="s">
        <v>266</v>
      </c>
      <c r="D103" s="61">
        <v>15</v>
      </c>
      <c r="E103" s="61">
        <v>2000</v>
      </c>
      <c r="F103" s="72">
        <f>+D103*E103</f>
        <v>30000</v>
      </c>
      <c r="G103" s="42"/>
      <c r="H103" s="30"/>
    </row>
    <row r="104" spans="1:9" s="127" customFormat="1" ht="12.75" customHeight="1">
      <c r="A104" s="56"/>
      <c r="B104" s="437" t="s">
        <v>3</v>
      </c>
      <c r="C104" s="437"/>
      <c r="D104" s="437"/>
      <c r="E104" s="437"/>
      <c r="F104" s="59">
        <f>SUM(F102:F103)</f>
        <v>150000</v>
      </c>
      <c r="G104" s="42"/>
      <c r="H104" s="30"/>
    </row>
    <row r="105" spans="1:9" ht="12.75" customHeight="1">
      <c r="A105" s="56"/>
      <c r="B105" s="76"/>
      <c r="C105" s="76"/>
      <c r="D105" s="76"/>
      <c r="E105" s="76"/>
      <c r="F105" s="42"/>
      <c r="G105" s="180"/>
    </row>
    <row r="106" spans="1:9" ht="12.75" customHeight="1">
      <c r="A106" s="56"/>
      <c r="B106" s="76"/>
      <c r="C106" s="76"/>
      <c r="D106" s="76"/>
      <c r="E106" s="76"/>
      <c r="F106" s="42"/>
      <c r="G106" s="42"/>
    </row>
    <row r="107" spans="1:9" ht="12.75" customHeight="1">
      <c r="A107" s="443" t="s">
        <v>275</v>
      </c>
      <c r="B107" s="443"/>
      <c r="C107" s="443"/>
      <c r="D107" s="443"/>
      <c r="E107" s="443"/>
      <c r="F107" s="149" t="s">
        <v>0</v>
      </c>
      <c r="G107" s="150">
        <f>+G97+G49+G36</f>
        <v>432000</v>
      </c>
    </row>
    <row r="108" spans="1:9" ht="12.75" customHeight="1">
      <c r="I108" s="125"/>
    </row>
    <row r="109" spans="1:9" ht="12.75" customHeight="1">
      <c r="G109" s="42"/>
    </row>
    <row r="110" spans="1:9" ht="12.75" customHeight="1">
      <c r="G110" s="150"/>
      <c r="I110" s="125"/>
    </row>
    <row r="111" spans="1:9" ht="12.75" customHeight="1">
      <c r="G111" s="42"/>
      <c r="H111" s="42"/>
    </row>
    <row r="112" spans="1:9" ht="26.25" customHeight="1">
      <c r="G112" s="42"/>
    </row>
    <row r="113" spans="4:9" ht="12.75" customHeight="1"/>
    <row r="114" spans="4:9" ht="12.75" customHeight="1"/>
    <row r="115" spans="4:9" ht="12.75" customHeight="1"/>
    <row r="116" spans="4:9" ht="12.75" customHeight="1"/>
    <row r="117" spans="4:9" ht="12.75" customHeight="1"/>
    <row r="118" spans="4:9" s="30" customFormat="1" ht="12.75" customHeight="1">
      <c r="D118" s="35"/>
      <c r="E118" s="35"/>
      <c r="I118" s="27"/>
    </row>
    <row r="119" spans="4:9" s="30" customFormat="1" ht="12.75" customHeight="1">
      <c r="D119" s="35"/>
      <c r="E119" s="35"/>
      <c r="I119" s="27"/>
    </row>
    <row r="120" spans="4:9" s="30" customFormat="1" ht="12.75" customHeight="1">
      <c r="D120" s="35"/>
      <c r="E120" s="35"/>
      <c r="I120" s="27"/>
    </row>
    <row r="121" spans="4:9" s="30" customFormat="1" ht="12.75" customHeight="1">
      <c r="D121" s="35"/>
      <c r="E121" s="35"/>
      <c r="I121" s="27"/>
    </row>
    <row r="122" spans="4:9" s="30" customFormat="1" ht="12.75" customHeight="1">
      <c r="D122" s="35"/>
      <c r="E122" s="35"/>
      <c r="I122" s="27"/>
    </row>
    <row r="123" spans="4:9" s="30" customFormat="1" ht="12.75" customHeight="1">
      <c r="D123" s="35"/>
      <c r="E123" s="35"/>
      <c r="I123" s="27"/>
    </row>
    <row r="124" spans="4:9" s="30" customFormat="1" ht="12.75" customHeight="1">
      <c r="D124" s="35"/>
      <c r="E124" s="35"/>
      <c r="I124" s="27"/>
    </row>
    <row r="125" spans="4:9" s="30" customFormat="1" ht="12.75" customHeight="1">
      <c r="D125" s="35"/>
      <c r="E125" s="35"/>
      <c r="I125" s="27"/>
    </row>
    <row r="126" spans="4:9" s="30" customFormat="1" ht="12.75" customHeight="1">
      <c r="D126" s="35"/>
      <c r="E126" s="35"/>
      <c r="I126" s="27"/>
    </row>
    <row r="127" spans="4:9" s="30" customFormat="1" ht="12.75" customHeight="1">
      <c r="D127" s="35"/>
      <c r="E127" s="35"/>
      <c r="I127" s="27"/>
    </row>
    <row r="128" spans="4:9" s="30" customFormat="1" ht="12.75" customHeight="1">
      <c r="D128" s="35"/>
      <c r="E128" s="35"/>
      <c r="I128" s="27"/>
    </row>
    <row r="129" spans="1:9" s="30" customFormat="1" ht="12.75" customHeight="1">
      <c r="D129" s="35"/>
      <c r="E129" s="35"/>
      <c r="I129" s="27"/>
    </row>
    <row r="130" spans="1:9" s="30" customFormat="1" ht="18" customHeight="1">
      <c r="D130" s="35"/>
      <c r="E130" s="35"/>
      <c r="I130" s="27"/>
    </row>
    <row r="131" spans="1:9" s="30" customFormat="1" ht="12.75" customHeight="1">
      <c r="D131" s="35"/>
      <c r="E131" s="35"/>
      <c r="I131" s="27"/>
    </row>
    <row r="132" spans="1:9" s="30" customFormat="1" ht="12.75" customHeight="1">
      <c r="D132" s="35"/>
      <c r="E132" s="35"/>
      <c r="I132" s="27"/>
    </row>
    <row r="133" spans="1:9" s="30" customFormat="1" ht="12.75" customHeight="1">
      <c r="D133" s="35"/>
      <c r="E133" s="35"/>
      <c r="I133" s="27"/>
    </row>
    <row r="134" spans="1:9" ht="12.75" customHeight="1"/>
    <row r="135" spans="1:9" ht="12.75" customHeight="1"/>
    <row r="136" spans="1:9" s="81" customFormat="1" ht="18" customHeight="1">
      <c r="A136" s="30"/>
      <c r="B136" s="30"/>
      <c r="C136" s="30"/>
      <c r="D136" s="35"/>
      <c r="E136" s="35"/>
      <c r="F136" s="30"/>
      <c r="G136" s="30"/>
      <c r="H136" s="129"/>
    </row>
  </sheetData>
  <mergeCells count="25">
    <mergeCell ref="A107:E107"/>
    <mergeCell ref="A34:G34"/>
    <mergeCell ref="B47:E47"/>
    <mergeCell ref="B56:E56"/>
    <mergeCell ref="B63:E63"/>
    <mergeCell ref="B94:E94"/>
    <mergeCell ref="B104:E104"/>
    <mergeCell ref="A32:G32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B28:E28"/>
    <mergeCell ref="C17:E17"/>
    <mergeCell ref="A1:G1"/>
    <mergeCell ref="C6:G7"/>
    <mergeCell ref="C9:F9"/>
    <mergeCell ref="C15:E15"/>
    <mergeCell ref="C16:E16"/>
  </mergeCells>
  <printOptions horizontalCentered="1"/>
  <pageMargins left="0.59055118110236227" right="0.59055118110236227" top="1.1811023622047245" bottom="0.98425196850393704" header="0" footer="0"/>
  <pageSetup paperSize="9" scale="59" orientation="portrait" r:id="rId1"/>
  <headerFooter alignWithMargins="0"/>
  <rowBreaks count="1" manualBreakCount="1">
    <brk id="30" max="6" man="1"/>
  </rowBreaks>
  <colBreaks count="1" manualBreakCount="1">
    <brk id="8" max="20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-0.249977111117893"/>
  </sheetPr>
  <dimension ref="A1:I126"/>
  <sheetViews>
    <sheetView view="pageBreakPreview" topLeftCell="A76" zoomScale="70" zoomScaleNormal="80" zoomScaleSheetLayoutView="70" workbookViewId="0">
      <selection activeCell="B66" sqref="B66"/>
    </sheetView>
  </sheetViews>
  <sheetFormatPr defaultColWidth="11.42578125" defaultRowHeight="12.75"/>
  <cols>
    <col min="1" max="1" width="14.28515625" style="347" customWidth="1"/>
    <col min="2" max="2" width="47.7109375" style="30" customWidth="1"/>
    <col min="3" max="3" width="12.85546875" style="30" customWidth="1"/>
    <col min="4" max="5" width="13.7109375" style="35" customWidth="1"/>
    <col min="6" max="6" width="31.28515625" style="30" customWidth="1"/>
    <col min="7" max="7" width="15.42578125" style="30" customWidth="1"/>
    <col min="8" max="8" width="14" style="30" customWidth="1"/>
    <col min="9" max="16384" width="11.42578125" style="27"/>
  </cols>
  <sheetData>
    <row r="1" spans="1:8" ht="27" customHeight="1">
      <c r="A1" s="448" t="s">
        <v>259</v>
      </c>
      <c r="B1" s="449"/>
      <c r="C1" s="449"/>
      <c r="D1" s="449"/>
      <c r="E1" s="449"/>
      <c r="F1" s="449"/>
      <c r="G1" s="450"/>
      <c r="H1" s="199"/>
    </row>
    <row r="2" spans="1:8" ht="18" customHeight="1">
      <c r="A2" s="56"/>
      <c r="B2" s="28"/>
      <c r="C2" s="28"/>
      <c r="D2" s="29"/>
      <c r="E2" s="29"/>
      <c r="F2" s="28"/>
      <c r="G2" s="28"/>
    </row>
    <row r="3" spans="1:8" ht="18" customHeight="1">
      <c r="B3" s="31"/>
      <c r="C3" s="32"/>
      <c r="D3" s="29"/>
      <c r="E3" s="29"/>
      <c r="F3" s="28"/>
    </row>
    <row r="4" spans="1:8" ht="18" customHeight="1">
      <c r="B4" s="86" t="s">
        <v>32</v>
      </c>
      <c r="C4" s="104" t="s">
        <v>139</v>
      </c>
      <c r="D4" s="100"/>
      <c r="E4" s="371"/>
      <c r="F4" s="100"/>
      <c r="G4" s="100"/>
      <c r="H4" s="27"/>
    </row>
    <row r="5" spans="1:8" ht="18" customHeight="1">
      <c r="B5" s="86" t="s">
        <v>62</v>
      </c>
      <c r="C5" s="372" t="s">
        <v>140</v>
      </c>
      <c r="D5" s="129"/>
      <c r="E5" s="373"/>
      <c r="F5" s="129"/>
      <c r="G5" s="374" t="s">
        <v>1</v>
      </c>
      <c r="H5" s="27"/>
    </row>
    <row r="6" spans="1:8" ht="18" customHeight="1">
      <c r="B6" s="375" t="s">
        <v>293</v>
      </c>
      <c r="C6" s="433" t="str">
        <f>+'Gastos de Gestion'!C6</f>
        <v>“MEJORAMIENTO DE LA GESTION MUNICIPAL Y SERVICIO ADMINISTRATIVO DE LA MUNICIPALIDAD PROVINCIAL DE ABANCAY, DISTRITO DE ABANCAY, PROVINCIA DE ABANCAY, DEPARTAMENTO DE APURIMAC.</v>
      </c>
      <c r="D6" s="433"/>
      <c r="E6" s="433"/>
      <c r="F6" s="433"/>
      <c r="G6" s="433"/>
      <c r="H6" s="27"/>
    </row>
    <row r="7" spans="1:8" ht="42.75" customHeight="1">
      <c r="B7" s="375"/>
      <c r="C7" s="433"/>
      <c r="D7" s="433"/>
      <c r="E7" s="433"/>
      <c r="F7" s="433"/>
      <c r="G7" s="433"/>
      <c r="H7" s="27"/>
    </row>
    <row r="8" spans="1:8" ht="18" customHeight="1" thickBot="1">
      <c r="B8" s="375"/>
      <c r="C8" s="411"/>
      <c r="D8" s="371"/>
      <c r="E8" s="373"/>
      <c r="F8" s="129"/>
      <c r="G8" s="129"/>
      <c r="H8" s="27"/>
    </row>
    <row r="9" spans="1:8" ht="36" customHeight="1" thickBot="1">
      <c r="B9" s="157" t="s">
        <v>33</v>
      </c>
      <c r="C9" s="498" t="s">
        <v>34</v>
      </c>
      <c r="D9" s="499"/>
      <c r="E9" s="499"/>
      <c r="F9" s="500"/>
      <c r="G9" s="158" t="s">
        <v>133</v>
      </c>
      <c r="H9" s="27"/>
    </row>
    <row r="10" spans="1:8" ht="36" customHeight="1">
      <c r="B10" s="124" t="s">
        <v>135</v>
      </c>
      <c r="C10" s="397" t="s">
        <v>130</v>
      </c>
      <c r="D10" s="398"/>
      <c r="E10" s="399"/>
      <c r="F10" s="400"/>
      <c r="G10" s="352">
        <f>+G36</f>
        <v>22700</v>
      </c>
    </row>
    <row r="11" spans="1:8" ht="36" customHeight="1">
      <c r="B11" s="123" t="s">
        <v>136</v>
      </c>
      <c r="C11" s="402" t="s">
        <v>131</v>
      </c>
      <c r="D11" s="403"/>
      <c r="E11" s="404"/>
      <c r="F11" s="405"/>
      <c r="G11" s="353">
        <f>+G49</f>
        <v>3266.5</v>
      </c>
    </row>
    <row r="12" spans="1:8" ht="36" customHeight="1" thickBot="1">
      <c r="B12" s="123" t="s">
        <v>137</v>
      </c>
      <c r="C12" s="402" t="s">
        <v>132</v>
      </c>
      <c r="D12" s="403"/>
      <c r="E12" s="404"/>
      <c r="F12" s="405"/>
      <c r="G12" s="353">
        <f>+G87</f>
        <v>633.75</v>
      </c>
    </row>
    <row r="13" spans="1:8" ht="36" customHeight="1" thickBot="1">
      <c r="B13" s="159" t="s">
        <v>38</v>
      </c>
      <c r="C13" s="407"/>
      <c r="D13" s="408"/>
      <c r="E13" s="409"/>
      <c r="F13" s="410"/>
      <c r="G13" s="354">
        <f>SUM(G10:G12)+0.01</f>
        <v>26600.26</v>
      </c>
    </row>
    <row r="14" spans="1:8" ht="18.75" customHeight="1">
      <c r="B14" s="376"/>
      <c r="C14" s="377"/>
      <c r="D14" s="378"/>
      <c r="E14" s="379"/>
      <c r="F14" s="383"/>
      <c r="G14" s="380"/>
    </row>
    <row r="15" spans="1:8" ht="18" customHeight="1">
      <c r="B15" s="31"/>
      <c r="C15" s="17"/>
      <c r="D15" s="29"/>
    </row>
    <row r="16" spans="1:8" ht="18" hidden="1" customHeight="1" thickBot="1">
      <c r="B16" s="1" t="s">
        <v>33</v>
      </c>
      <c r="C16" s="468" t="s">
        <v>34</v>
      </c>
      <c r="D16" s="468"/>
      <c r="E16" s="468"/>
      <c r="F16" s="2"/>
      <c r="G16" s="36"/>
    </row>
    <row r="17" spans="1:7" ht="18" hidden="1" customHeight="1">
      <c r="B17" s="115" t="s">
        <v>126</v>
      </c>
      <c r="C17" s="427" t="s">
        <v>35</v>
      </c>
      <c r="D17" s="428"/>
      <c r="E17" s="429"/>
      <c r="F17" s="112"/>
      <c r="G17" s="37"/>
    </row>
    <row r="18" spans="1:7" ht="18" hidden="1" customHeight="1">
      <c r="B18" s="116"/>
      <c r="C18" s="430" t="s">
        <v>19</v>
      </c>
      <c r="D18" s="431"/>
      <c r="E18" s="432"/>
      <c r="F18" s="112"/>
      <c r="G18" s="37"/>
    </row>
    <row r="19" spans="1:7" ht="18" hidden="1" customHeight="1">
      <c r="B19" s="116"/>
      <c r="C19" s="430" t="s">
        <v>21</v>
      </c>
      <c r="D19" s="431"/>
      <c r="E19" s="432"/>
      <c r="F19" s="112"/>
      <c r="G19" s="37"/>
    </row>
    <row r="20" spans="1:7" ht="18" hidden="1" customHeight="1">
      <c r="B20" s="121" t="s">
        <v>129</v>
      </c>
      <c r="C20" s="451" t="s">
        <v>93</v>
      </c>
      <c r="D20" s="452"/>
      <c r="E20" s="453"/>
      <c r="F20" s="122"/>
      <c r="G20" s="37"/>
    </row>
    <row r="21" spans="1:7" ht="18" hidden="1" customHeight="1">
      <c r="B21" s="113" t="s">
        <v>127</v>
      </c>
      <c r="C21" s="457" t="s">
        <v>37</v>
      </c>
      <c r="D21" s="458"/>
      <c r="E21" s="459"/>
      <c r="F21" s="114"/>
      <c r="G21" s="37"/>
    </row>
    <row r="22" spans="1:7" ht="18" hidden="1" customHeight="1">
      <c r="B22" s="113" t="s">
        <v>127</v>
      </c>
      <c r="C22" s="457" t="s">
        <v>117</v>
      </c>
      <c r="D22" s="458"/>
      <c r="E22" s="459"/>
      <c r="F22" s="114"/>
      <c r="G22" s="37"/>
    </row>
    <row r="23" spans="1:7" ht="18" hidden="1" customHeight="1">
      <c r="B23" s="119" t="s">
        <v>128</v>
      </c>
      <c r="C23" s="454" t="s">
        <v>123</v>
      </c>
      <c r="D23" s="455"/>
      <c r="E23" s="456"/>
      <c r="F23" s="118"/>
      <c r="G23" s="37"/>
    </row>
    <row r="24" spans="1:7" ht="18" hidden="1" customHeight="1">
      <c r="B24" s="120" t="s">
        <v>127</v>
      </c>
      <c r="C24" s="457" t="s">
        <v>26</v>
      </c>
      <c r="D24" s="458"/>
      <c r="E24" s="459"/>
      <c r="F24" s="114"/>
      <c r="G24" s="37"/>
    </row>
    <row r="25" spans="1:7" ht="18" hidden="1" customHeight="1">
      <c r="B25" s="113" t="s">
        <v>127</v>
      </c>
      <c r="C25" s="457" t="s">
        <v>116</v>
      </c>
      <c r="D25" s="458"/>
      <c r="E25" s="459"/>
      <c r="F25" s="114"/>
      <c r="G25" s="37"/>
    </row>
    <row r="26" spans="1:7" ht="18" hidden="1" customHeight="1">
      <c r="B26" s="117" t="s">
        <v>128</v>
      </c>
      <c r="C26" s="454" t="s">
        <v>118</v>
      </c>
      <c r="D26" s="455"/>
      <c r="E26" s="456"/>
      <c r="F26" s="118"/>
      <c r="G26" s="37"/>
    </row>
    <row r="27" spans="1:7" ht="18" hidden="1" customHeight="1">
      <c r="B27" s="113" t="s">
        <v>127</v>
      </c>
      <c r="C27" s="457" t="s">
        <v>47</v>
      </c>
      <c r="D27" s="458"/>
      <c r="E27" s="459"/>
      <c r="F27" s="114"/>
      <c r="G27" s="37"/>
    </row>
    <row r="28" spans="1:7" ht="18" hidden="1" customHeight="1" thickBot="1">
      <c r="B28" s="113" t="s">
        <v>129</v>
      </c>
      <c r="C28" s="465" t="s">
        <v>114</v>
      </c>
      <c r="D28" s="466"/>
      <c r="E28" s="467"/>
      <c r="F28" s="114"/>
      <c r="G28" s="37"/>
    </row>
    <row r="29" spans="1:7" ht="18" hidden="1" customHeight="1" thickBot="1">
      <c r="B29" s="462" t="s">
        <v>38</v>
      </c>
      <c r="C29" s="463"/>
      <c r="D29" s="463"/>
      <c r="E29" s="464"/>
      <c r="F29" s="6"/>
      <c r="G29" s="38"/>
    </row>
    <row r="30" spans="1:7" ht="18" hidden="1" customHeight="1">
      <c r="B30" s="39"/>
      <c r="C30" s="39"/>
      <c r="D30" s="39"/>
      <c r="E30" s="39"/>
      <c r="F30" s="40"/>
      <c r="G30" s="38"/>
    </row>
    <row r="31" spans="1:7" ht="18" customHeight="1">
      <c r="A31" s="56"/>
      <c r="B31" s="41"/>
      <c r="C31" s="42"/>
      <c r="F31" s="42"/>
    </row>
    <row r="32" spans="1:7" ht="27" customHeight="1">
      <c r="A32" s="460" t="s">
        <v>39</v>
      </c>
      <c r="B32" s="461"/>
      <c r="C32" s="461"/>
      <c r="D32" s="461"/>
      <c r="E32" s="461"/>
      <c r="F32" s="461"/>
      <c r="G32" s="461"/>
    </row>
    <row r="33" spans="1:8" ht="8.25" customHeight="1">
      <c r="A33" s="348"/>
      <c r="B33" s="44"/>
      <c r="C33" s="45"/>
      <c r="D33" s="29"/>
      <c r="E33" s="29"/>
      <c r="F33" s="44"/>
      <c r="G33" s="44"/>
    </row>
    <row r="34" spans="1:8" ht="27" customHeight="1">
      <c r="A34" s="460" t="s">
        <v>258</v>
      </c>
      <c r="B34" s="460"/>
      <c r="C34" s="460"/>
      <c r="D34" s="460"/>
      <c r="E34" s="460"/>
      <c r="F34" s="460"/>
      <c r="G34" s="460"/>
    </row>
    <row r="35" spans="1:8" ht="12.75" customHeight="1">
      <c r="A35" s="56"/>
      <c r="B35" s="28"/>
      <c r="C35" s="46"/>
      <c r="D35" s="29"/>
      <c r="E35" s="29"/>
      <c r="F35" s="28"/>
      <c r="G35" s="28"/>
    </row>
    <row r="36" spans="1:8" s="126" customFormat="1" ht="18" customHeight="1">
      <c r="A36" s="349" t="s">
        <v>135</v>
      </c>
      <c r="B36" s="132" t="s">
        <v>257</v>
      </c>
      <c r="C36" s="133"/>
      <c r="D36" s="134"/>
      <c r="E36" s="135"/>
      <c r="F36" s="136" t="s">
        <v>0</v>
      </c>
      <c r="G36" s="130">
        <f>+F46</f>
        <v>22700</v>
      </c>
      <c r="H36" s="30"/>
    </row>
    <row r="37" spans="1:8" s="126" customFormat="1" ht="12.75" customHeight="1">
      <c r="A37" s="54"/>
      <c r="B37" s="53"/>
      <c r="C37" s="42"/>
      <c r="D37" s="49"/>
      <c r="E37" s="49"/>
      <c r="F37" s="42"/>
      <c r="G37" s="42"/>
      <c r="H37" s="30"/>
    </row>
    <row r="38" spans="1:8" s="126" customFormat="1" ht="12.75" customHeight="1">
      <c r="A38" s="18" t="s">
        <v>12</v>
      </c>
      <c r="B38" s="19" t="s">
        <v>13</v>
      </c>
      <c r="C38" s="42"/>
      <c r="D38" s="49"/>
      <c r="E38" s="49"/>
      <c r="F38" s="42"/>
      <c r="G38" s="42"/>
      <c r="H38" s="30"/>
    </row>
    <row r="39" spans="1:8" s="126" customFormat="1" ht="12.75" customHeight="1">
      <c r="A39" s="56"/>
      <c r="B39" s="42"/>
      <c r="C39" s="42"/>
      <c r="D39" s="49"/>
      <c r="E39" s="49"/>
      <c r="F39" s="42"/>
      <c r="G39" s="42"/>
      <c r="H39" s="30"/>
    </row>
    <row r="40" spans="1:8" s="126" customFormat="1" ht="12.75" customHeight="1">
      <c r="A40" s="56"/>
      <c r="B40" s="20" t="s">
        <v>41</v>
      </c>
      <c r="C40" s="42"/>
      <c r="D40" s="49"/>
      <c r="E40" s="49"/>
      <c r="F40" s="42"/>
      <c r="G40" s="42"/>
      <c r="H40" s="30"/>
    </row>
    <row r="41" spans="1:8" s="126" customFormat="1" ht="12.75" customHeight="1">
      <c r="A41" s="56"/>
      <c r="B41" s="55"/>
      <c r="C41" s="42"/>
      <c r="D41" s="49"/>
      <c r="E41" s="49"/>
      <c r="F41" s="42"/>
      <c r="G41" s="42"/>
      <c r="H41" s="30"/>
    </row>
    <row r="42" spans="1:8" s="126" customFormat="1" ht="40.5" customHeight="1">
      <c r="A42" s="56"/>
      <c r="B42" s="57" t="s">
        <v>42</v>
      </c>
      <c r="C42" s="343" t="s">
        <v>43</v>
      </c>
      <c r="D42" s="58" t="s">
        <v>44</v>
      </c>
      <c r="E42" s="58" t="s">
        <v>14</v>
      </c>
      <c r="F42" s="58" t="s">
        <v>4</v>
      </c>
      <c r="G42" s="42"/>
      <c r="H42" s="30"/>
    </row>
    <row r="43" spans="1:8" s="126" customFormat="1" ht="12.75" customHeight="1">
      <c r="A43" s="56"/>
      <c r="B43" s="342" t="s">
        <v>250</v>
      </c>
      <c r="C43" s="341">
        <v>1</v>
      </c>
      <c r="D43" s="341">
        <v>14</v>
      </c>
      <c r="E43" s="341">
        <v>1300</v>
      </c>
      <c r="F43" s="342">
        <f t="shared" ref="F43:F45" si="0">+C43*D43*E43</f>
        <v>18200</v>
      </c>
      <c r="G43" s="42"/>
      <c r="H43" s="30"/>
    </row>
    <row r="44" spans="1:8" s="126" customFormat="1" ht="12.75" customHeight="1">
      <c r="A44" s="56"/>
      <c r="B44" s="342" t="s">
        <v>251</v>
      </c>
      <c r="C44" s="341">
        <v>1</v>
      </c>
      <c r="D44" s="341">
        <v>3</v>
      </c>
      <c r="E44" s="341">
        <v>1000</v>
      </c>
      <c r="F44" s="342">
        <f t="shared" si="0"/>
        <v>3000</v>
      </c>
      <c r="G44" s="42"/>
      <c r="H44" s="30"/>
    </row>
    <row r="45" spans="1:8" s="126" customFormat="1" ht="12.75" customHeight="1">
      <c r="A45" s="56"/>
      <c r="B45" s="342" t="s">
        <v>252</v>
      </c>
      <c r="C45" s="341">
        <v>0.5</v>
      </c>
      <c r="D45" s="341">
        <v>3</v>
      </c>
      <c r="E45" s="341">
        <v>1000</v>
      </c>
      <c r="F45" s="342">
        <f t="shared" si="0"/>
        <v>1500</v>
      </c>
      <c r="G45" s="42"/>
      <c r="H45" s="30"/>
    </row>
    <row r="46" spans="1:8" s="126" customFormat="1" ht="12.75" customHeight="1">
      <c r="A46" s="347"/>
      <c r="B46" s="437" t="s">
        <v>3</v>
      </c>
      <c r="C46" s="437"/>
      <c r="D46" s="437"/>
      <c r="E46" s="437"/>
      <c r="F46" s="59">
        <f>SUM(F43:F45)</f>
        <v>22700</v>
      </c>
      <c r="G46" s="42"/>
      <c r="H46" s="30"/>
    </row>
    <row r="47" spans="1:8" s="126" customFormat="1" ht="12.75" customHeight="1">
      <c r="A47" s="56"/>
      <c r="B47" s="169"/>
      <c r="C47" s="42"/>
      <c r="D47" s="49"/>
      <c r="E47" s="49"/>
      <c r="F47" s="42"/>
      <c r="G47" s="42"/>
      <c r="H47" s="30"/>
    </row>
    <row r="48" spans="1:8" ht="14.25" customHeight="1">
      <c r="A48" s="56"/>
      <c r="B48" s="42"/>
      <c r="C48" s="42"/>
      <c r="D48" s="49"/>
      <c r="E48" s="49"/>
      <c r="F48" s="42"/>
      <c r="G48" s="42"/>
    </row>
    <row r="49" spans="1:9" ht="14.25" customHeight="1">
      <c r="A49" s="350" t="s">
        <v>136</v>
      </c>
      <c r="B49" s="137" t="s">
        <v>256</v>
      </c>
      <c r="C49" s="138"/>
      <c r="D49" s="139"/>
      <c r="E49" s="139"/>
      <c r="F49" s="140" t="s">
        <v>0</v>
      </c>
      <c r="G49" s="131">
        <f>+F59+F71+F84</f>
        <v>3266.5</v>
      </c>
    </row>
    <row r="50" spans="1:9" ht="14.25" customHeight="1">
      <c r="A50" s="56"/>
      <c r="B50" s="42"/>
      <c r="C50" s="42"/>
      <c r="D50" s="49"/>
      <c r="E50" s="49"/>
      <c r="F50" s="42"/>
      <c r="G50" s="42"/>
    </row>
    <row r="51" spans="1:9" ht="15" customHeight="1">
      <c r="A51" s="128" t="s">
        <v>12</v>
      </c>
      <c r="B51" s="19" t="s">
        <v>37</v>
      </c>
      <c r="C51" s="49"/>
      <c r="D51" s="49"/>
      <c r="E51" s="11"/>
    </row>
    <row r="52" spans="1:9" ht="15" customHeight="1">
      <c r="A52" s="54"/>
      <c r="B52" s="55"/>
      <c r="C52" s="49"/>
      <c r="D52" s="49"/>
      <c r="E52" s="49"/>
      <c r="F52" s="69"/>
      <c r="G52" s="42"/>
    </row>
    <row r="53" spans="1:9" ht="14.25" customHeight="1">
      <c r="A53" s="54"/>
      <c r="B53" s="57" t="s">
        <v>45</v>
      </c>
      <c r="C53" s="58" t="s">
        <v>57</v>
      </c>
      <c r="D53" s="58" t="s">
        <v>24</v>
      </c>
      <c r="E53" s="58" t="s">
        <v>5</v>
      </c>
      <c r="F53" s="58" t="s">
        <v>4</v>
      </c>
      <c r="G53" s="42"/>
    </row>
    <row r="54" spans="1:9" ht="30.75" customHeight="1">
      <c r="A54" s="21"/>
      <c r="B54" s="344" t="s">
        <v>254</v>
      </c>
      <c r="C54" s="164" t="s">
        <v>2</v>
      </c>
      <c r="D54" s="60">
        <v>5</v>
      </c>
      <c r="E54" s="70">
        <v>35</v>
      </c>
      <c r="F54" s="7">
        <f>+D54*E54</f>
        <v>175</v>
      </c>
      <c r="G54" s="16"/>
    </row>
    <row r="55" spans="1:9" ht="18.75" customHeight="1">
      <c r="A55" s="21"/>
      <c r="B55" s="344" t="s">
        <v>253</v>
      </c>
      <c r="C55" s="164" t="s">
        <v>2</v>
      </c>
      <c r="D55" s="60">
        <v>2</v>
      </c>
      <c r="E55" s="70">
        <v>35</v>
      </c>
      <c r="F55" s="7">
        <f>+D55*E55</f>
        <v>70</v>
      </c>
      <c r="G55" s="16"/>
    </row>
    <row r="56" spans="1:9" ht="25.5">
      <c r="A56" s="21"/>
      <c r="B56" s="344" t="s">
        <v>336</v>
      </c>
      <c r="C56" s="164" t="s">
        <v>292</v>
      </c>
      <c r="D56" s="60">
        <v>40</v>
      </c>
      <c r="E56" s="70">
        <v>7</v>
      </c>
      <c r="F56" s="7">
        <f t="shared" ref="F56:F58" si="1">+D56*E56</f>
        <v>280</v>
      </c>
      <c r="G56" s="16"/>
    </row>
    <row r="57" spans="1:9" ht="18" customHeight="1">
      <c r="A57" s="21"/>
      <c r="B57" s="344" t="s">
        <v>255</v>
      </c>
      <c r="C57" s="164" t="s">
        <v>2</v>
      </c>
      <c r="D57" s="60">
        <v>60</v>
      </c>
      <c r="E57" s="70">
        <v>4</v>
      </c>
      <c r="F57" s="7">
        <f t="shared" si="1"/>
        <v>240</v>
      </c>
      <c r="G57" s="16"/>
    </row>
    <row r="58" spans="1:9" ht="25.5">
      <c r="A58" s="21"/>
      <c r="B58" s="344" t="s">
        <v>337</v>
      </c>
      <c r="C58" s="164" t="s">
        <v>2</v>
      </c>
      <c r="D58" s="60">
        <v>35</v>
      </c>
      <c r="E58" s="70">
        <v>1</v>
      </c>
      <c r="F58" s="7">
        <f t="shared" si="1"/>
        <v>35</v>
      </c>
      <c r="G58" s="16"/>
    </row>
    <row r="59" spans="1:9" s="30" customFormat="1" ht="14.25" customHeight="1">
      <c r="A59" s="56"/>
      <c r="B59" s="437" t="s">
        <v>3</v>
      </c>
      <c r="C59" s="437"/>
      <c r="D59" s="437"/>
      <c r="E59" s="437"/>
      <c r="F59" s="59">
        <f>SUM(F54:F58)</f>
        <v>800</v>
      </c>
      <c r="G59" s="42"/>
      <c r="I59" s="27"/>
    </row>
    <row r="60" spans="1:9" s="30" customFormat="1" ht="15" customHeight="1">
      <c r="A60" s="56"/>
      <c r="B60" s="42"/>
      <c r="C60" s="49"/>
      <c r="D60" s="49"/>
      <c r="E60" s="49"/>
      <c r="F60" s="42"/>
      <c r="G60" s="42"/>
      <c r="I60" s="27"/>
    </row>
    <row r="61" spans="1:9" s="30" customFormat="1" ht="14.25" customHeight="1">
      <c r="A61" s="128" t="s">
        <v>15</v>
      </c>
      <c r="B61" s="19" t="s">
        <v>260</v>
      </c>
      <c r="C61" s="49"/>
      <c r="D61" s="49"/>
      <c r="E61" s="11"/>
      <c r="F61" s="50"/>
      <c r="G61" s="51"/>
      <c r="I61" s="27"/>
    </row>
    <row r="62" spans="1:9" s="30" customFormat="1" ht="14.25" customHeight="1">
      <c r="A62" s="54"/>
      <c r="B62" s="55"/>
      <c r="C62" s="49"/>
      <c r="D62" s="49"/>
      <c r="E62" s="49"/>
      <c r="F62" s="69"/>
      <c r="G62" s="42"/>
      <c r="I62" s="27"/>
    </row>
    <row r="63" spans="1:9" s="30" customFormat="1" ht="15" customHeight="1">
      <c r="A63" s="54"/>
      <c r="B63" s="57" t="s">
        <v>45</v>
      </c>
      <c r="C63" s="58" t="s">
        <v>57</v>
      </c>
      <c r="D63" s="58" t="s">
        <v>24</v>
      </c>
      <c r="E63" s="58" t="s">
        <v>5</v>
      </c>
      <c r="F63" s="58" t="s">
        <v>4</v>
      </c>
      <c r="G63" s="42"/>
      <c r="I63" s="27"/>
    </row>
    <row r="64" spans="1:9" s="30" customFormat="1" ht="13.5" customHeight="1">
      <c r="A64" s="54"/>
      <c r="B64" s="59" t="s">
        <v>333</v>
      </c>
      <c r="C64" s="164" t="s">
        <v>2</v>
      </c>
      <c r="D64" s="346">
        <v>18</v>
      </c>
      <c r="E64" s="164">
        <v>10</v>
      </c>
      <c r="F64" s="74">
        <f>+D64*E64</f>
        <v>180</v>
      </c>
      <c r="G64" s="42"/>
      <c r="I64" s="27"/>
    </row>
    <row r="65" spans="1:9" s="30" customFormat="1" ht="13.5" customHeight="1">
      <c r="A65" s="54"/>
      <c r="B65" s="59" t="s">
        <v>334</v>
      </c>
      <c r="C65" s="164" t="s">
        <v>335</v>
      </c>
      <c r="D65" s="346">
        <v>3</v>
      </c>
      <c r="E65" s="164">
        <v>15.5</v>
      </c>
      <c r="F65" s="74"/>
      <c r="G65" s="42"/>
      <c r="I65" s="27"/>
    </row>
    <row r="66" spans="1:9" s="30" customFormat="1" ht="13.5" customHeight="1">
      <c r="A66" s="54"/>
      <c r="B66" s="59" t="s">
        <v>338</v>
      </c>
      <c r="C66" s="164" t="s">
        <v>2</v>
      </c>
      <c r="D66" s="346">
        <v>75</v>
      </c>
      <c r="E66" s="164">
        <v>3.5</v>
      </c>
      <c r="F66" s="74">
        <f t="shared" ref="F66:F69" si="2">+D66*E66</f>
        <v>262.5</v>
      </c>
      <c r="G66" s="42"/>
      <c r="I66" s="27"/>
    </row>
    <row r="67" spans="1:9" s="30" customFormat="1" ht="13.5" customHeight="1">
      <c r="A67" s="54"/>
      <c r="B67" s="59" t="s">
        <v>261</v>
      </c>
      <c r="C67" s="164" t="s">
        <v>2</v>
      </c>
      <c r="D67" s="346">
        <v>5</v>
      </c>
      <c r="E67" s="164">
        <v>35</v>
      </c>
      <c r="F67" s="74">
        <f t="shared" si="2"/>
        <v>175</v>
      </c>
      <c r="G67" s="42"/>
      <c r="I67" s="27"/>
    </row>
    <row r="68" spans="1:9" s="30" customFormat="1" ht="13.5" customHeight="1">
      <c r="A68" s="54"/>
      <c r="B68" s="59" t="s">
        <v>331</v>
      </c>
      <c r="C68" s="164" t="s">
        <v>332</v>
      </c>
      <c r="D68" s="346">
        <v>3</v>
      </c>
      <c r="E68" s="164">
        <v>18</v>
      </c>
      <c r="F68" s="74">
        <f t="shared" si="2"/>
        <v>54</v>
      </c>
      <c r="G68" s="42"/>
      <c r="I68" s="27"/>
    </row>
    <row r="69" spans="1:9" s="30" customFormat="1" ht="13.5" customHeight="1">
      <c r="A69" s="54"/>
      <c r="B69" s="59" t="s">
        <v>329</v>
      </c>
      <c r="C69" s="164" t="s">
        <v>262</v>
      </c>
      <c r="D69" s="346">
        <v>18</v>
      </c>
      <c r="E69" s="164">
        <v>25</v>
      </c>
      <c r="F69" s="74">
        <f t="shared" si="2"/>
        <v>450</v>
      </c>
      <c r="G69" s="42"/>
    </row>
    <row r="70" spans="1:9" s="30" customFormat="1" ht="13.5" customHeight="1">
      <c r="A70" s="54"/>
      <c r="B70" s="59" t="s">
        <v>330</v>
      </c>
      <c r="C70" s="164" t="s">
        <v>262</v>
      </c>
      <c r="D70" s="346">
        <v>10</v>
      </c>
      <c r="E70" s="164">
        <v>25</v>
      </c>
      <c r="F70" s="74">
        <f t="shared" ref="F70" si="3">+D70*E70</f>
        <v>250</v>
      </c>
      <c r="G70" s="42"/>
    </row>
    <row r="71" spans="1:9" s="30" customFormat="1" ht="13.5" customHeight="1">
      <c r="A71" s="56"/>
      <c r="B71" s="437" t="s">
        <v>3</v>
      </c>
      <c r="C71" s="437"/>
      <c r="D71" s="437"/>
      <c r="E71" s="437"/>
      <c r="F71" s="59">
        <f>SUM(F64:F69)</f>
        <v>1121.5</v>
      </c>
      <c r="G71" s="42"/>
      <c r="I71" s="27"/>
    </row>
    <row r="72" spans="1:9" s="30" customFormat="1" ht="14.25" customHeight="1">
      <c r="A72" s="56"/>
      <c r="B72" s="42"/>
      <c r="C72" s="49"/>
      <c r="D72" s="49"/>
      <c r="E72" s="49"/>
      <c r="F72" s="42"/>
      <c r="G72" s="42"/>
      <c r="I72" s="27"/>
    </row>
    <row r="73" spans="1:9" s="30" customFormat="1" ht="12.75" customHeight="1">
      <c r="A73" s="56"/>
      <c r="B73" s="76"/>
      <c r="C73" s="76"/>
      <c r="D73" s="76"/>
      <c r="E73" s="76"/>
      <c r="F73" s="42"/>
      <c r="G73" s="42"/>
      <c r="I73" s="27"/>
    </row>
    <row r="74" spans="1:9" s="30" customFormat="1" ht="12.75" customHeight="1">
      <c r="A74" s="128" t="s">
        <v>16</v>
      </c>
      <c r="B74" s="19" t="s">
        <v>273</v>
      </c>
      <c r="C74" s="42"/>
      <c r="D74" s="49"/>
      <c r="E74" s="49"/>
      <c r="F74" s="42"/>
      <c r="G74" s="42"/>
      <c r="I74" s="27"/>
    </row>
    <row r="75" spans="1:9" s="30" customFormat="1" ht="12.75" customHeight="1">
      <c r="A75" s="54"/>
      <c r="B75" s="55"/>
      <c r="C75" s="42"/>
      <c r="D75" s="49"/>
      <c r="E75" s="49"/>
      <c r="F75" s="42"/>
      <c r="G75" s="42"/>
      <c r="I75" s="27"/>
    </row>
    <row r="76" spans="1:9" s="30" customFormat="1" ht="12.75" customHeight="1">
      <c r="A76" s="56"/>
      <c r="B76" s="57" t="s">
        <v>45</v>
      </c>
      <c r="C76" s="58" t="s">
        <v>57</v>
      </c>
      <c r="D76" s="58" t="s">
        <v>24</v>
      </c>
      <c r="E76" s="58" t="s">
        <v>5</v>
      </c>
      <c r="F76" s="58" t="s">
        <v>4</v>
      </c>
      <c r="G76" s="42"/>
      <c r="I76" s="27"/>
    </row>
    <row r="77" spans="1:9" s="30" customFormat="1" ht="12.75" customHeight="1">
      <c r="A77" s="56"/>
      <c r="B77" s="59" t="s">
        <v>263</v>
      </c>
      <c r="C77" s="164" t="s">
        <v>2</v>
      </c>
      <c r="D77" s="164">
        <v>1</v>
      </c>
      <c r="E77" s="164">
        <v>180</v>
      </c>
      <c r="F77" s="59">
        <f t="shared" ref="F77:F83" si="4">+D77*E77</f>
        <v>180</v>
      </c>
      <c r="G77" s="42"/>
      <c r="I77" s="27"/>
    </row>
    <row r="78" spans="1:9" s="30" customFormat="1" ht="12.75" customHeight="1">
      <c r="A78" s="56"/>
      <c r="B78" s="59" t="s">
        <v>264</v>
      </c>
      <c r="C78" s="164" t="s">
        <v>2</v>
      </c>
      <c r="D78" s="164">
        <v>1</v>
      </c>
      <c r="E78" s="164">
        <v>150</v>
      </c>
      <c r="F78" s="59">
        <f t="shared" si="4"/>
        <v>150</v>
      </c>
      <c r="G78" s="42"/>
      <c r="I78" s="27"/>
    </row>
    <row r="79" spans="1:9" s="30" customFormat="1" ht="26.25" customHeight="1">
      <c r="A79" s="56"/>
      <c r="B79" s="345" t="s">
        <v>267</v>
      </c>
      <c r="C79" s="164" t="s">
        <v>2</v>
      </c>
      <c r="D79" s="164">
        <v>2</v>
      </c>
      <c r="E79" s="164">
        <v>400</v>
      </c>
      <c r="F79" s="59">
        <f t="shared" si="4"/>
        <v>800</v>
      </c>
      <c r="G79" s="42"/>
      <c r="I79" s="27"/>
    </row>
    <row r="80" spans="1:9" s="30" customFormat="1" ht="41.25" customHeight="1">
      <c r="A80" s="56"/>
      <c r="B80" s="345" t="s">
        <v>268</v>
      </c>
      <c r="C80" s="164" t="s">
        <v>2</v>
      </c>
      <c r="D80" s="164">
        <v>10</v>
      </c>
      <c r="E80" s="164">
        <v>10</v>
      </c>
      <c r="F80" s="59">
        <f t="shared" si="4"/>
        <v>100</v>
      </c>
      <c r="G80" s="42"/>
      <c r="I80" s="27"/>
    </row>
    <row r="81" spans="1:9" s="30" customFormat="1" ht="12.75" customHeight="1">
      <c r="A81" s="56"/>
      <c r="B81" s="59" t="s">
        <v>269</v>
      </c>
      <c r="C81" s="164" t="s">
        <v>2</v>
      </c>
      <c r="D81" s="164">
        <v>2</v>
      </c>
      <c r="E81" s="164">
        <v>15</v>
      </c>
      <c r="F81" s="59">
        <f t="shared" si="4"/>
        <v>30</v>
      </c>
      <c r="G81" s="42"/>
      <c r="I81" s="27"/>
    </row>
    <row r="82" spans="1:9" s="30" customFormat="1" ht="12.75" customHeight="1">
      <c r="A82" s="56"/>
      <c r="B82" s="59" t="s">
        <v>270</v>
      </c>
      <c r="C82" s="164" t="s">
        <v>2</v>
      </c>
      <c r="D82" s="164">
        <v>2</v>
      </c>
      <c r="E82" s="164">
        <v>25</v>
      </c>
      <c r="F82" s="59">
        <f t="shared" si="4"/>
        <v>50</v>
      </c>
      <c r="G82" s="42"/>
      <c r="I82" s="27"/>
    </row>
    <row r="83" spans="1:9" s="30" customFormat="1" ht="12.75" customHeight="1">
      <c r="A83" s="56"/>
      <c r="B83" s="59" t="s">
        <v>271</v>
      </c>
      <c r="C83" s="164" t="s">
        <v>2</v>
      </c>
      <c r="D83" s="164">
        <v>1</v>
      </c>
      <c r="E83" s="164">
        <v>35</v>
      </c>
      <c r="F83" s="59">
        <f t="shared" si="4"/>
        <v>35</v>
      </c>
      <c r="G83" s="42"/>
      <c r="I83" s="27"/>
    </row>
    <row r="84" spans="1:9" s="30" customFormat="1" ht="13.5" customHeight="1">
      <c r="A84" s="56"/>
      <c r="B84" s="437" t="s">
        <v>3</v>
      </c>
      <c r="C84" s="437"/>
      <c r="D84" s="437"/>
      <c r="E84" s="437"/>
      <c r="F84" s="59">
        <f>SUM(F77:F83)</f>
        <v>1345</v>
      </c>
      <c r="G84" s="42"/>
      <c r="I84" s="27"/>
    </row>
    <row r="85" spans="1:9" s="30" customFormat="1" ht="13.5" customHeight="1">
      <c r="A85" s="56"/>
      <c r="B85" s="76"/>
      <c r="C85" s="76"/>
      <c r="D85" s="76"/>
      <c r="E85" s="76"/>
      <c r="F85" s="42"/>
      <c r="G85" s="42"/>
      <c r="I85" s="27"/>
    </row>
    <row r="86" spans="1:9" ht="12.75" customHeight="1">
      <c r="A86" s="141"/>
      <c r="B86" s="142"/>
      <c r="C86" s="142"/>
      <c r="D86" s="142"/>
      <c r="E86" s="142"/>
      <c r="F86" s="143"/>
      <c r="G86" s="143"/>
    </row>
    <row r="87" spans="1:9" s="127" customFormat="1" ht="12.75" customHeight="1">
      <c r="A87" s="351" t="s">
        <v>137</v>
      </c>
      <c r="B87" s="144" t="s">
        <v>272</v>
      </c>
      <c r="C87" s="143"/>
      <c r="D87" s="145"/>
      <c r="E87" s="146"/>
      <c r="F87" s="147" t="s">
        <v>0</v>
      </c>
      <c r="G87" s="148">
        <f>+F94</f>
        <v>633.75</v>
      </c>
      <c r="H87" s="30"/>
    </row>
    <row r="88" spans="1:9" s="127" customFormat="1">
      <c r="A88" s="54"/>
      <c r="B88" s="55"/>
      <c r="C88" s="42"/>
      <c r="D88" s="49"/>
      <c r="E88" s="49"/>
      <c r="F88" s="42"/>
      <c r="G88" s="42"/>
      <c r="H88" s="30"/>
    </row>
    <row r="89" spans="1:9" s="127" customFormat="1" ht="15.75">
      <c r="A89" s="128" t="s">
        <v>12</v>
      </c>
      <c r="B89" s="19" t="s">
        <v>115</v>
      </c>
      <c r="C89" s="42"/>
      <c r="D89" s="49"/>
      <c r="E89" s="49"/>
      <c r="F89" s="42"/>
      <c r="G89" s="42"/>
      <c r="H89" s="30"/>
    </row>
    <row r="90" spans="1:9" s="127" customFormat="1">
      <c r="A90" s="54"/>
      <c r="B90" s="55"/>
      <c r="C90" s="42"/>
      <c r="D90" s="49"/>
      <c r="E90" s="49"/>
      <c r="F90" s="42"/>
      <c r="G90" s="42"/>
      <c r="H90" s="30"/>
    </row>
    <row r="91" spans="1:9" s="127" customFormat="1" ht="14.25" customHeight="1">
      <c r="A91" s="56"/>
      <c r="B91" s="57" t="s">
        <v>45</v>
      </c>
      <c r="C91" s="58" t="s">
        <v>57</v>
      </c>
      <c r="D91" s="58" t="s">
        <v>24</v>
      </c>
      <c r="E91" s="58" t="s">
        <v>5</v>
      </c>
      <c r="F91" s="58" t="s">
        <v>4</v>
      </c>
      <c r="G91" s="42"/>
      <c r="H91" s="30"/>
    </row>
    <row r="92" spans="1:9" s="127" customFormat="1" ht="13.5" customHeight="1">
      <c r="A92" s="56"/>
      <c r="B92" s="22" t="s">
        <v>265</v>
      </c>
      <c r="C92" s="23" t="s">
        <v>266</v>
      </c>
      <c r="D92" s="23">
        <v>2.5</v>
      </c>
      <c r="E92" s="23">
        <v>253.5</v>
      </c>
      <c r="F92" s="67">
        <f>+D92*E92</f>
        <v>633.75</v>
      </c>
      <c r="G92" s="42"/>
      <c r="H92" s="30"/>
    </row>
    <row r="93" spans="1:9" s="127" customFormat="1" ht="12.75" customHeight="1">
      <c r="A93" s="56"/>
      <c r="B93" s="73"/>
      <c r="C93" s="61"/>
      <c r="D93" s="61"/>
      <c r="E93" s="61"/>
      <c r="F93" s="72"/>
      <c r="G93" s="42"/>
      <c r="H93" s="30"/>
    </row>
    <row r="94" spans="1:9" s="127" customFormat="1" ht="12.75" customHeight="1">
      <c r="A94" s="56"/>
      <c r="B94" s="437" t="s">
        <v>3</v>
      </c>
      <c r="C94" s="437"/>
      <c r="D94" s="437"/>
      <c r="E94" s="437"/>
      <c r="F94" s="59">
        <f>SUM(F92:F93)</f>
        <v>633.75</v>
      </c>
      <c r="G94" s="42"/>
      <c r="H94" s="30"/>
    </row>
    <row r="95" spans="1:9" ht="12.75" customHeight="1">
      <c r="A95" s="56"/>
      <c r="B95" s="76"/>
      <c r="C95" s="76"/>
      <c r="D95" s="76"/>
      <c r="E95" s="76"/>
      <c r="F95" s="42"/>
      <c r="G95" s="180"/>
    </row>
    <row r="96" spans="1:9" ht="12.75" customHeight="1">
      <c r="A96" s="56"/>
      <c r="B96" s="76"/>
      <c r="C96" s="76"/>
      <c r="D96" s="76"/>
      <c r="E96" s="76"/>
      <c r="F96" s="42"/>
      <c r="G96" s="42"/>
    </row>
    <row r="97" spans="1:9" ht="12.75" customHeight="1">
      <c r="A97" s="443" t="s">
        <v>274</v>
      </c>
      <c r="B97" s="443"/>
      <c r="C97" s="443"/>
      <c r="D97" s="443"/>
      <c r="E97" s="443"/>
      <c r="F97" s="149" t="s">
        <v>0</v>
      </c>
      <c r="G97" s="150">
        <f>+G87+G49+G36</f>
        <v>26600.25</v>
      </c>
    </row>
    <row r="98" spans="1:9" ht="12.75" customHeight="1">
      <c r="I98" s="125"/>
    </row>
    <row r="99" spans="1:9" ht="12.75" customHeight="1">
      <c r="G99" s="42"/>
    </row>
    <row r="100" spans="1:9" ht="12.75" customHeight="1">
      <c r="G100" s="42"/>
    </row>
    <row r="101" spans="1:9" ht="12.75" customHeight="1">
      <c r="G101" s="42"/>
      <c r="H101" s="42"/>
    </row>
    <row r="102" spans="1:9" ht="26.25" customHeight="1">
      <c r="G102" s="42"/>
    </row>
    <row r="103" spans="1:9" ht="12.75" customHeight="1"/>
    <row r="104" spans="1:9" ht="12.75" customHeight="1"/>
    <row r="105" spans="1:9" ht="12.75" customHeight="1"/>
    <row r="106" spans="1:9" ht="12.75" customHeight="1"/>
    <row r="107" spans="1:9" ht="12.75" customHeight="1"/>
    <row r="108" spans="1:9" s="30" customFormat="1" ht="12.75" customHeight="1">
      <c r="A108" s="347"/>
      <c r="D108" s="35"/>
      <c r="E108" s="35"/>
      <c r="I108" s="27"/>
    </row>
    <row r="109" spans="1:9" s="30" customFormat="1" ht="12.75" customHeight="1">
      <c r="A109" s="347"/>
      <c r="D109" s="35"/>
      <c r="E109" s="35"/>
      <c r="I109" s="27"/>
    </row>
    <row r="110" spans="1:9" s="30" customFormat="1" ht="12.75" customHeight="1">
      <c r="A110" s="347"/>
      <c r="D110" s="35"/>
      <c r="E110" s="35"/>
      <c r="I110" s="27"/>
    </row>
    <row r="111" spans="1:9" s="30" customFormat="1" ht="12.75" customHeight="1">
      <c r="A111" s="347"/>
      <c r="D111" s="35"/>
      <c r="E111" s="35"/>
      <c r="I111" s="27"/>
    </row>
    <row r="112" spans="1:9" s="30" customFormat="1" ht="12.75" customHeight="1">
      <c r="A112" s="347"/>
      <c r="D112" s="35"/>
      <c r="E112" s="35"/>
      <c r="I112" s="27"/>
    </row>
    <row r="113" spans="1:9" s="30" customFormat="1" ht="12.75" customHeight="1">
      <c r="A113" s="347"/>
      <c r="D113" s="35"/>
      <c r="E113" s="35"/>
      <c r="I113" s="27"/>
    </row>
    <row r="114" spans="1:9" s="30" customFormat="1" ht="12.75" customHeight="1">
      <c r="A114" s="347"/>
      <c r="D114" s="35"/>
      <c r="E114" s="35"/>
      <c r="I114" s="27"/>
    </row>
    <row r="115" spans="1:9" s="30" customFormat="1" ht="12.75" customHeight="1">
      <c r="A115" s="347"/>
      <c r="D115" s="35"/>
      <c r="E115" s="35"/>
      <c r="I115" s="27"/>
    </row>
    <row r="116" spans="1:9" s="30" customFormat="1" ht="12.75" customHeight="1">
      <c r="A116" s="347"/>
      <c r="D116" s="35"/>
      <c r="E116" s="35"/>
      <c r="I116" s="27"/>
    </row>
    <row r="117" spans="1:9" s="30" customFormat="1" ht="12.75" customHeight="1">
      <c r="A117" s="347"/>
      <c r="D117" s="35"/>
      <c r="E117" s="35"/>
      <c r="I117" s="27"/>
    </row>
    <row r="118" spans="1:9" s="30" customFormat="1" ht="12.75" customHeight="1">
      <c r="A118" s="347"/>
      <c r="D118" s="35"/>
      <c r="E118" s="35"/>
      <c r="I118" s="27"/>
    </row>
    <row r="119" spans="1:9" s="30" customFormat="1" ht="12.75" customHeight="1">
      <c r="A119" s="347"/>
      <c r="D119" s="35"/>
      <c r="E119" s="35"/>
      <c r="I119" s="27"/>
    </row>
    <row r="120" spans="1:9" s="30" customFormat="1" ht="18" customHeight="1">
      <c r="A120" s="347"/>
      <c r="D120" s="35"/>
      <c r="E120" s="35"/>
      <c r="I120" s="27"/>
    </row>
    <row r="121" spans="1:9" s="30" customFormat="1" ht="12.75" customHeight="1">
      <c r="A121" s="347"/>
      <c r="D121" s="35"/>
      <c r="E121" s="35"/>
      <c r="I121" s="27"/>
    </row>
    <row r="122" spans="1:9" s="30" customFormat="1" ht="12.75" customHeight="1">
      <c r="A122" s="347"/>
      <c r="D122" s="35"/>
      <c r="E122" s="35"/>
      <c r="I122" s="27"/>
    </row>
    <row r="123" spans="1:9" s="30" customFormat="1" ht="12.75" customHeight="1">
      <c r="A123" s="347"/>
      <c r="D123" s="35"/>
      <c r="E123" s="35"/>
      <c r="I123" s="27"/>
    </row>
    <row r="124" spans="1:9" ht="12.75" customHeight="1"/>
    <row r="125" spans="1:9" ht="12.75" customHeight="1"/>
    <row r="126" spans="1:9" s="81" customFormat="1" ht="18" customHeight="1">
      <c r="A126" s="347"/>
      <c r="B126" s="30"/>
      <c r="C126" s="30"/>
      <c r="D126" s="35"/>
      <c r="E126" s="35"/>
      <c r="F126" s="30"/>
      <c r="G126" s="30"/>
      <c r="H126" s="129"/>
    </row>
  </sheetData>
  <mergeCells count="25">
    <mergeCell ref="A97:E97"/>
    <mergeCell ref="B84:E84"/>
    <mergeCell ref="B94:E94"/>
    <mergeCell ref="A32:G32"/>
    <mergeCell ref="A34:G34"/>
    <mergeCell ref="B46:E46"/>
    <mergeCell ref="B59:E59"/>
    <mergeCell ref="B71:E71"/>
    <mergeCell ref="C25:E25"/>
    <mergeCell ref="C26:E26"/>
    <mergeCell ref="C27:E27"/>
    <mergeCell ref="C28:E28"/>
    <mergeCell ref="B29:E29"/>
    <mergeCell ref="A1:G1"/>
    <mergeCell ref="C19:E19"/>
    <mergeCell ref="C20:E20"/>
    <mergeCell ref="C21:E21"/>
    <mergeCell ref="C22:E22"/>
    <mergeCell ref="C24:E24"/>
    <mergeCell ref="C6:G7"/>
    <mergeCell ref="C9:F9"/>
    <mergeCell ref="C16:E16"/>
    <mergeCell ref="C17:E17"/>
    <mergeCell ref="C18:E18"/>
    <mergeCell ref="C23:E23"/>
  </mergeCells>
  <printOptions horizontalCentered="1"/>
  <pageMargins left="0.59055118110236227" right="0.59055118110236227" top="1.1811023622047245" bottom="0.98425196850393704" header="0" footer="0"/>
  <pageSetup paperSize="9" scale="60" orientation="portrait" r:id="rId1"/>
  <headerFooter alignWithMargins="0"/>
  <rowBreaks count="1" manualBreakCount="1">
    <brk id="30" max="6" man="1"/>
  </rowBreaks>
  <colBreaks count="1" manualBreakCount="1">
    <brk id="8" max="20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Resumen</vt:lpstr>
      <vt:lpstr>G.General</vt:lpstr>
      <vt:lpstr>C.Directo</vt:lpstr>
      <vt:lpstr>Supervision</vt:lpstr>
      <vt:lpstr>Liquidacion</vt:lpstr>
      <vt:lpstr>Expediente</vt:lpstr>
      <vt:lpstr>Gastos de Gestion</vt:lpstr>
      <vt:lpstr>Covid - 19</vt:lpstr>
      <vt:lpstr>C.Directo!Print_Area</vt:lpstr>
      <vt:lpstr>'Covid - 19'!Print_Area</vt:lpstr>
      <vt:lpstr>Expediente!Print_Area</vt:lpstr>
      <vt:lpstr>G.General!Print_Area</vt:lpstr>
      <vt:lpstr>'Gastos de Gestion'!Print_Area</vt:lpstr>
      <vt:lpstr>Liquidacion!Print_Area</vt:lpstr>
      <vt:lpstr>Resumen!Print_Area</vt:lpstr>
      <vt:lpstr>Supervision!Print_Area</vt:lpstr>
      <vt:lpstr>C.Directo!Print_Titles</vt:lpstr>
    </vt:vector>
  </TitlesOfParts>
  <Company>CTAR CUSCO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GIS-02</dc:creator>
  <cp:lastModifiedBy>william pereyra villafuerte</cp:lastModifiedBy>
  <cp:lastPrinted>2022-01-12T15:22:58Z</cp:lastPrinted>
  <dcterms:created xsi:type="dcterms:W3CDTF">2003-01-21T17:07:22Z</dcterms:created>
  <dcterms:modified xsi:type="dcterms:W3CDTF">2023-02-10T22:46:38Z</dcterms:modified>
</cp:coreProperties>
</file>